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2340" yWindow="28800" windowWidth="35520" windowHeight="28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1" i="1" l="1"/>
  <c r="G73" i="1"/>
  <c r="G26" i="1"/>
  <c r="G28" i="1"/>
  <c r="G37" i="1"/>
  <c r="G74" i="1"/>
  <c r="H71" i="1"/>
  <c r="H73" i="1"/>
  <c r="H26" i="1"/>
  <c r="H28" i="1"/>
  <c r="H37" i="1"/>
  <c r="H74" i="1"/>
  <c r="I71" i="1"/>
  <c r="I73" i="1"/>
  <c r="I26" i="1"/>
  <c r="I28" i="1"/>
  <c r="I37" i="1"/>
  <c r="I74" i="1"/>
  <c r="J71" i="1"/>
  <c r="J73" i="1"/>
  <c r="J26" i="1"/>
  <c r="J28" i="1"/>
  <c r="J37" i="1"/>
  <c r="J74" i="1"/>
  <c r="K71" i="1"/>
  <c r="K73" i="1"/>
  <c r="K26" i="1"/>
  <c r="K28" i="1"/>
  <c r="K37" i="1"/>
  <c r="K74" i="1"/>
  <c r="L71" i="1"/>
  <c r="L73" i="1"/>
  <c r="L26" i="1"/>
  <c r="L28" i="1"/>
  <c r="L37" i="1"/>
  <c r="L74" i="1"/>
  <c r="M71" i="1"/>
  <c r="M73" i="1"/>
  <c r="M26" i="1"/>
  <c r="M28" i="1"/>
  <c r="M37" i="1"/>
  <c r="M74" i="1"/>
  <c r="N71" i="1"/>
  <c r="N73" i="1"/>
  <c r="N26" i="1"/>
  <c r="N28" i="1"/>
  <c r="N37" i="1"/>
  <c r="N74" i="1"/>
  <c r="F71" i="1"/>
  <c r="F73" i="1"/>
  <c r="F26" i="1"/>
  <c r="F28" i="1"/>
  <c r="F37" i="1"/>
  <c r="F74" i="1"/>
  <c r="G63" i="1"/>
  <c r="G65" i="1"/>
  <c r="G66" i="1"/>
  <c r="H63" i="1"/>
  <c r="H65" i="1"/>
  <c r="H66" i="1"/>
  <c r="I63" i="1"/>
  <c r="I65" i="1"/>
  <c r="I66" i="1"/>
  <c r="J63" i="1"/>
  <c r="J65" i="1"/>
  <c r="J66" i="1"/>
  <c r="K63" i="1"/>
  <c r="K65" i="1"/>
  <c r="K66" i="1"/>
  <c r="L63" i="1"/>
  <c r="L65" i="1"/>
  <c r="L66" i="1"/>
  <c r="M63" i="1"/>
  <c r="M65" i="1"/>
  <c r="M66" i="1"/>
  <c r="N63" i="1"/>
  <c r="N65" i="1"/>
  <c r="N66" i="1"/>
  <c r="F63" i="1"/>
  <c r="F65" i="1"/>
  <c r="F66" i="1"/>
  <c r="G54" i="1"/>
  <c r="H54" i="1"/>
  <c r="I54" i="1"/>
  <c r="J54" i="1"/>
  <c r="K54" i="1"/>
  <c r="L54" i="1"/>
  <c r="M54" i="1"/>
  <c r="N54" i="1"/>
  <c r="F54" i="1"/>
  <c r="G51" i="1"/>
  <c r="H51" i="1"/>
  <c r="I51" i="1"/>
  <c r="J51" i="1"/>
  <c r="K51" i="1"/>
  <c r="L51" i="1"/>
  <c r="M51" i="1"/>
  <c r="N51" i="1"/>
  <c r="F51" i="1"/>
  <c r="N75" i="1"/>
  <c r="N76" i="1"/>
  <c r="N78" i="1"/>
  <c r="N84" i="1"/>
  <c r="M75" i="1"/>
  <c r="M76" i="1"/>
  <c r="M78" i="1"/>
  <c r="M84" i="1"/>
  <c r="L75" i="1"/>
  <c r="L76" i="1"/>
  <c r="L78" i="1"/>
  <c r="L84" i="1"/>
  <c r="K75" i="1"/>
  <c r="K76" i="1"/>
  <c r="K78" i="1"/>
  <c r="K84" i="1"/>
  <c r="J75" i="1"/>
  <c r="J76" i="1"/>
  <c r="J78" i="1"/>
  <c r="J84" i="1"/>
  <c r="I75" i="1"/>
  <c r="I76" i="1"/>
  <c r="I78" i="1"/>
  <c r="I84" i="1"/>
  <c r="H75" i="1"/>
  <c r="H76" i="1"/>
  <c r="H78" i="1"/>
  <c r="H84" i="1"/>
  <c r="G75" i="1"/>
  <c r="G76" i="1"/>
  <c r="G78" i="1"/>
  <c r="G84" i="1"/>
  <c r="N82" i="1"/>
  <c r="M82" i="1"/>
  <c r="L82" i="1"/>
  <c r="K82" i="1"/>
  <c r="J82" i="1"/>
  <c r="I82" i="1"/>
  <c r="H82" i="1"/>
  <c r="G82" i="1"/>
  <c r="N80" i="1"/>
  <c r="M80" i="1"/>
  <c r="L80" i="1"/>
  <c r="K80" i="1"/>
  <c r="J80" i="1"/>
  <c r="I80" i="1"/>
  <c r="H80" i="1"/>
  <c r="G80" i="1"/>
  <c r="N79" i="1"/>
  <c r="M79" i="1"/>
  <c r="L79" i="1"/>
  <c r="K79" i="1"/>
  <c r="J79" i="1"/>
  <c r="I79" i="1"/>
  <c r="H79" i="1"/>
  <c r="G79" i="1"/>
  <c r="P75" i="1"/>
  <c r="O75" i="1"/>
  <c r="N68" i="1"/>
  <c r="M68" i="1"/>
  <c r="L68" i="1"/>
  <c r="K68" i="1"/>
  <c r="J68" i="1"/>
  <c r="I68" i="1"/>
  <c r="H68" i="1"/>
  <c r="G68" i="1"/>
  <c r="N67" i="1"/>
  <c r="M67" i="1"/>
  <c r="L67" i="1"/>
  <c r="K67" i="1"/>
  <c r="J67" i="1"/>
  <c r="I67" i="1"/>
  <c r="H67" i="1"/>
  <c r="G67" i="1"/>
  <c r="N52" i="1"/>
  <c r="M52" i="1"/>
  <c r="L52" i="1"/>
  <c r="K52" i="1"/>
  <c r="J52" i="1"/>
  <c r="I52" i="1"/>
  <c r="H52" i="1"/>
  <c r="G52" i="1"/>
  <c r="G35" i="1"/>
  <c r="H35" i="1"/>
  <c r="I35" i="1"/>
  <c r="J35" i="1"/>
  <c r="K35" i="1"/>
  <c r="L35" i="1"/>
  <c r="M35" i="1"/>
  <c r="N35" i="1"/>
  <c r="F35" i="1"/>
  <c r="G42" i="1"/>
  <c r="G45" i="1"/>
  <c r="H42" i="1"/>
  <c r="H45" i="1"/>
  <c r="I42" i="1"/>
  <c r="I45" i="1"/>
  <c r="J42" i="1"/>
  <c r="J45" i="1"/>
  <c r="K42" i="1"/>
  <c r="K45" i="1"/>
  <c r="L42" i="1"/>
  <c r="L45" i="1"/>
  <c r="M42" i="1"/>
  <c r="M45" i="1"/>
  <c r="N42" i="1"/>
  <c r="N45" i="1"/>
  <c r="F42" i="1"/>
  <c r="F45" i="1"/>
  <c r="N39" i="1"/>
  <c r="M39" i="1"/>
  <c r="L39" i="1"/>
  <c r="K39" i="1"/>
  <c r="J39" i="1"/>
  <c r="I39" i="1"/>
  <c r="H39" i="1"/>
  <c r="G39" i="1"/>
  <c r="N38" i="1"/>
  <c r="M38" i="1"/>
  <c r="L38" i="1"/>
  <c r="K38" i="1"/>
  <c r="J38" i="1"/>
  <c r="I38" i="1"/>
  <c r="H38" i="1"/>
  <c r="G38" i="1"/>
  <c r="H30" i="1"/>
  <c r="I30" i="1"/>
  <c r="J30" i="1"/>
  <c r="K30" i="1"/>
  <c r="L30" i="1"/>
  <c r="M30" i="1"/>
  <c r="N30" i="1"/>
  <c r="G30" i="1"/>
  <c r="H29" i="1"/>
  <c r="I29" i="1"/>
  <c r="J29" i="1"/>
  <c r="K29" i="1"/>
  <c r="L29" i="1"/>
  <c r="M29" i="1"/>
  <c r="N29" i="1"/>
  <c r="G29" i="1"/>
  <c r="H24" i="1"/>
  <c r="I24" i="1"/>
  <c r="J24" i="1"/>
  <c r="K24" i="1"/>
  <c r="L24" i="1"/>
  <c r="M24" i="1"/>
  <c r="N24" i="1"/>
  <c r="G24" i="1"/>
</calcChain>
</file>

<file path=xl/sharedStrings.xml><?xml version="1.0" encoding="utf-8"?>
<sst xmlns="http://schemas.openxmlformats.org/spreadsheetml/2006/main" count="181" uniqueCount="79">
  <si>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</si>
  <si>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</si>
  <si>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</si>
  <si>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</si>
  <si>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</si>
  <si>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</si>
  <si>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</si>
  <si>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</si>
  <si>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</si>
  <si>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Base Property Tax Bill +CPA surcharge (2.5% increase annually)</t>
  </si>
  <si>
    <t>Component of bill attributable to Excluded Debt - Including Dec 4 projects</t>
  </si>
  <si>
    <t>Total Tax Bill</t>
  </si>
  <si>
    <t>Less Mitigation</t>
  </si>
  <si>
    <t>Tax Bill After Mitigation - Including Dec 4 projects</t>
  </si>
  <si>
    <t>$ Change (from prior year)</t>
  </si>
  <si>
    <t>% Change (from prior year)</t>
  </si>
  <si>
    <t xml:space="preserve">  Fire Station/Swing Space</t>
  </si>
  <si>
    <t xml:space="preserve">  Hastings</t>
  </si>
  <si>
    <t xml:space="preserve">  Lexington Children's Place</t>
  </si>
  <si>
    <t>Tax Bill After Mitigation - w/o Dec 4 Projects</t>
  </si>
  <si>
    <t>--&gt; matches Town's slide above</t>
  </si>
  <si>
    <t>--&gt; this is NOT the % impact of the Dec 4 debt exclusion</t>
  </si>
  <si>
    <t>rather, it is the year-to-year tax bill increase if the Dec 4 debt exclusion FAILS</t>
  </si>
  <si>
    <t>this is the year-to-year tax bill increase if the Dec 4 debt exclusion PASSES</t>
  </si>
  <si>
    <t xml:space="preserve">  (Row A above minus Row B above)</t>
  </si>
  <si>
    <t>A</t>
  </si>
  <si>
    <t>B</t>
  </si>
  <si>
    <t>C</t>
  </si>
  <si>
    <t xml:space="preserve">  (Row C above as a % of Row B above -- because Row B is what this house would pay if the Dec 4 debt exclusion FAILS)</t>
  </si>
  <si>
    <t>$ Impact of passage of the Dec 4 debt exclusion</t>
  </si>
  <si>
    <t>% tax increase from PASSAGE of the Dec 4 debt exclusion</t>
  </si>
  <si>
    <t>--&gt; this IS the % impact of the Dec 4 debt exclusion</t>
  </si>
  <si>
    <t>--&gt; calculated to check Town's above row</t>
  </si>
  <si>
    <t xml:space="preserve">    Total Dec 4 projects</t>
  </si>
  <si>
    <t>--&gt; calculated as the sum of the 3 rows immediately above</t>
  </si>
  <si>
    <t>Tax Bill for Home of Median Value ($831,000) if Dec 4 debt exclusion passes or fails</t>
  </si>
  <si>
    <t>FY17</t>
  </si>
  <si>
    <t>FY27</t>
  </si>
  <si>
    <t>FY28</t>
  </si>
  <si>
    <t>Source</t>
  </si>
  <si>
    <t>Base Property Tax Bill + CPA Surcharge</t>
  </si>
  <si>
    <t>slide 7 of https://www.lexingtonma.gov/sites/lexingtonma/files/uploads/capital_financing_debt_model_stm2-3_10.16.17.pdf</t>
  </si>
  <si>
    <t xml:space="preserve">  annual increase</t>
  </si>
  <si>
    <t>plus excluded Debt (Existing + Dec 4 projects)</t>
  </si>
  <si>
    <t>Excluded Debt Service already authorized</t>
  </si>
  <si>
    <t>slide 3 of https://www.lexingtonma.gov/sites/lexingtonma/files/uploads/capital_financing_debt_model_stm2-3_10.16.17.pdf</t>
  </si>
  <si>
    <t>New annual debt service for Dec 4 projects</t>
  </si>
  <si>
    <t>Fire Station/Swing Space</t>
  </si>
  <si>
    <t>Hastings</t>
  </si>
  <si>
    <t>Lexington Children's Place</t>
  </si>
  <si>
    <t>IF Dec 4 debt exclusion PASSES:</t>
  </si>
  <si>
    <t>Total tax bill</t>
  </si>
  <si>
    <t xml:space="preserve">  less Mitigation</t>
  </si>
  <si>
    <t>Tax bill after mitigation</t>
  </si>
  <si>
    <t xml:space="preserve">  $ change (from previous year)</t>
  </si>
  <si>
    <t xml:space="preserve">  % change (from previous year)</t>
  </si>
  <si>
    <t>IF Dec 4 debt exclusion FAILS:</t>
  </si>
  <si>
    <t xml:space="preserve">  Dec 4 projects as a % of excluded Debt (Existing + Dec 4 projects)</t>
  </si>
  <si>
    <t>calculated from above rows by Patrick Mehr</t>
  </si>
  <si>
    <t xml:space="preserve">  debt service for Dec 4 projects</t>
  </si>
  <si>
    <t>Tax bill after mitigation WITHOUT Dec 4 projects</t>
  </si>
  <si>
    <t>$ tax increase if Dec 4 debt exclusion PASSES</t>
  </si>
  <si>
    <t>% tax increase if Dec 4 debt exclusion PASSES</t>
  </si>
  <si>
    <t>GOOD MATCH</t>
  </si>
  <si>
    <t>Delta number right above minus "new slide" number</t>
  </si>
  <si>
    <t>LARGE DISCREPANCY</t>
  </si>
  <si>
    <t>New slide</t>
  </si>
  <si>
    <t>PM calculation of +3% tax increase</t>
  </si>
  <si>
    <t>WHY DISCREPANCY in FYs 24-26?</t>
  </si>
  <si>
    <t>-----------------^</t>
  </si>
  <si>
    <t>Conclusions:</t>
  </si>
  <si>
    <t xml:space="preserve">  (2) If her new slide has correct numbers, why are they different from those used by Patrick to calculate +3% from https://www.lexingtonma.gov/sites/lexingtonma/files/uploads/capital_financing_debt_model_stm2-3_10.16.17.pdf</t>
  </si>
  <si>
    <t xml:space="preserve">  (3) IF the new slide numbers as correct, since the statement</t>
  </si>
  <si>
    <t xml:space="preserve">   "A typical house ($831,000 assessment) will pay $350-$490 more in annual taxes, or about +3%." comes from looking at these FYs: ----</t>
  </si>
  <si>
    <t xml:space="preserve">   "A typical house ($831,000 assessment) will pay $334-$418 more in annual taxes, or about +2.7%." from looking at these FYs: -------------------------------------------</t>
  </si>
  <si>
    <t xml:space="preserve">    the new slide numbers would lead to this modified statement (which is not very different from the previous statement):</t>
  </si>
  <si>
    <t xml:space="preserve">  (1) Carolyn Kosnoff must explain the discrepancies noted in rows 54, 66 and 74, as the numbers in her new slide may simply be WRONG.</t>
  </si>
  <si>
    <t xml:space="preserve">        Were the numbers in https://www.lexingtonma.gov/sites/lexingtonma/files/uploads/capital_financing_debt_model_stm2-3_10.16.17.pdf WRONG?</t>
  </si>
  <si>
    <t>New slide, calculated by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</si>
</sst>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164" fontId="0" fillId="0" borderId="0" xfId="0" quotePrefix="1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1" applyNumberFormat="1" applyFont="1"/>
    <xf numFmtId="164" fontId="2" fillId="2" borderId="0" xfId="0" applyNumberFormat="1" applyFont="1" applyFill="1"/>
    <xf numFmtId="165" fontId="2" fillId="2" borderId="0" xfId="1" applyNumberFormat="1" applyFont="1" applyFill="1"/>
    <xf numFmtId="0" fontId="2" fillId="3" borderId="0" xfId="0" applyFont="1" applyFill="1"/>
    <xf numFmtId="165" fontId="2" fillId="3" borderId="0" xfId="1" applyNumberFormat="1" applyFont="1" applyFill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2" borderId="0" xfId="0" applyFont="1" applyFill="1"/>
    <xf numFmtId="0" fontId="0" fillId="0" borderId="0" xfId="0" applyAlignment="1"/>
    <xf numFmtId="164" fontId="2" fillId="0" borderId="0" xfId="0" applyNumberFormat="1" applyFont="1" applyAlignment="1">
      <alignment vertical="top"/>
    </xf>
    <xf numFmtId="0" fontId="2" fillId="4" borderId="0" xfId="0" applyFont="1" applyFill="1"/>
    <xf numFmtId="164" fontId="2" fillId="4" borderId="0" xfId="0" applyNumberFormat="1" applyFont="1" applyFill="1"/>
    <xf numFmtId="164" fontId="2" fillId="5" borderId="0" xfId="0" applyNumberFormat="1" applyFont="1" applyFill="1"/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0" xfId="0" quotePrefix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/>
    <xf numFmtId="0" fontId="2" fillId="0" borderId="7" xfId="0" quotePrefix="1" applyFont="1" applyBorder="1" applyAlignment="1">
      <alignment horizontal="right"/>
    </xf>
    <xf numFmtId="0" fontId="0" fillId="0" borderId="8" xfId="0" applyBorder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584200</xdr:colOff>
      <xdr:row>0</xdr:row>
      <xdr:rowOff>38100</xdr:rowOff>
    </xdr:from>
    <xdr:to>
      <xdr:col>14</xdr:col>
      <xdr:colOff>127000</xdr:colOff>
      <xdr:row>20</xdr:row>
      <xdr:rowOff>82426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38100"/>
          <a:ext cx="13258800" cy="385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R94"/>
  <sheetViews>
    <sheetView tabSelected="1" topLeftCell="A27" workbookViewId="0">
      <selection activeCell="B42" sqref="B42"/>
    </sheetView>
  </sheetViews>
  <sheetFormatPr baseColWidth="10" defaultRowHeight="15" x14ac:dyDescent="0"/>
  <cols>
    <col min="1" max="1" width="8.83203125" style="2" customWidth="1"/>
    <col min="2" max="2" width="14" customWidth="1"/>
    <col min="3" max="3" width="13.1640625" customWidth="1"/>
    <col min="4" max="4" width="35.1640625" customWidth="1"/>
    <col min="5" max="15" width="13.1640625" customWidth="1"/>
    <col min="16" max="16" width="15" customWidth="1"/>
    <col min="17" max="17" width="3.33203125" customWidth="1"/>
  </cols>
  <sheetData>
    <row r="22" spans="1:18">
      <c r="A22" s="5"/>
      <c r="B22" s="6" t="s">
        <v>66</v>
      </c>
      <c r="C22" s="6"/>
      <c r="D22" s="6"/>
      <c r="E22" s="6"/>
      <c r="F22" s="7" t="s">
        <v>0</v>
      </c>
      <c r="G22" s="7" t="s">
        <v>1</v>
      </c>
      <c r="H22" s="7" t="s">
        <v>2</v>
      </c>
      <c r="I22" s="7" t="s">
        <v>3</v>
      </c>
      <c r="J22" s="7" t="s">
        <v>4</v>
      </c>
      <c r="K22" s="7" t="s">
        <v>5</v>
      </c>
      <c r="L22" s="7" t="s">
        <v>6</v>
      </c>
      <c r="M22" s="7" t="s">
        <v>7</v>
      </c>
      <c r="N22" s="7" t="s">
        <v>8</v>
      </c>
    </row>
    <row r="23" spans="1:18" s="1" customFormat="1">
      <c r="B23" s="6" t="s">
        <v>66</v>
      </c>
      <c r="C23" s="8"/>
      <c r="D23" s="9" t="s">
        <v>9</v>
      </c>
      <c r="E23" s="9"/>
      <c r="F23" s="9">
        <v>12066</v>
      </c>
      <c r="G23" s="9">
        <v>12369</v>
      </c>
      <c r="H23" s="9">
        <v>12681</v>
      </c>
      <c r="I23" s="9">
        <v>12999</v>
      </c>
      <c r="J23" s="9">
        <v>13326</v>
      </c>
      <c r="K23" s="9">
        <v>13660</v>
      </c>
      <c r="L23" s="9">
        <v>14000</v>
      </c>
      <c r="M23" s="9">
        <v>14348</v>
      </c>
      <c r="N23" s="9">
        <v>14706</v>
      </c>
      <c r="O23" s="4" t="s">
        <v>20</v>
      </c>
    </row>
    <row r="24" spans="1:18" s="1" customFormat="1" ht="15" customHeight="1">
      <c r="B24" s="6" t="s">
        <v>66</v>
      </c>
      <c r="C24" s="8"/>
      <c r="D24" s="9"/>
      <c r="E24" s="9"/>
      <c r="F24" s="9"/>
      <c r="G24" s="10">
        <f>G23/F23-1</f>
        <v>2.5111884634510195E-2</v>
      </c>
      <c r="H24" s="10">
        <f t="shared" ref="H24:N24" si="0">H23/G23-1</f>
        <v>2.5224351200582085E-2</v>
      </c>
      <c r="I24" s="10">
        <f t="shared" si="0"/>
        <v>2.5076886680861055E-2</v>
      </c>
      <c r="J24" s="10">
        <f t="shared" si="0"/>
        <v>2.5155781213939576E-2</v>
      </c>
      <c r="K24" s="10">
        <f t="shared" si="0"/>
        <v>2.5063785081794965E-2</v>
      </c>
      <c r="L24" s="10">
        <f t="shared" si="0"/>
        <v>2.4890190336749551E-2</v>
      </c>
      <c r="M24" s="10">
        <f t="shared" si="0"/>
        <v>2.4857142857142911E-2</v>
      </c>
      <c r="N24" s="10">
        <f t="shared" si="0"/>
        <v>2.4951212712573279E-2</v>
      </c>
      <c r="O24" s="4" t="s">
        <v>32</v>
      </c>
    </row>
    <row r="25" spans="1:18" s="1" customFormat="1" ht="15" customHeight="1">
      <c r="B25" s="20" t="s">
        <v>66</v>
      </c>
      <c r="C25" s="8"/>
      <c r="D25" s="20" t="s">
        <v>10</v>
      </c>
      <c r="E25" s="19"/>
      <c r="F25" s="9">
        <v>825</v>
      </c>
      <c r="G25" s="9">
        <v>968</v>
      </c>
      <c r="H25" s="9">
        <v>1218</v>
      </c>
      <c r="I25" s="9">
        <v>1245</v>
      </c>
      <c r="J25" s="9">
        <v>1209</v>
      </c>
      <c r="K25" s="9">
        <v>1163</v>
      </c>
      <c r="L25" s="9">
        <v>1040</v>
      </c>
      <c r="M25" s="9">
        <v>1015</v>
      </c>
      <c r="N25" s="9">
        <v>990</v>
      </c>
      <c r="O25" s="4" t="s">
        <v>20</v>
      </c>
    </row>
    <row r="26" spans="1:18" s="1" customFormat="1">
      <c r="B26" s="6" t="s">
        <v>66</v>
      </c>
      <c r="C26" s="8"/>
      <c r="D26" s="9" t="s">
        <v>11</v>
      </c>
      <c r="E26" s="9"/>
      <c r="F26" s="9">
        <f>F23+F25</f>
        <v>12891</v>
      </c>
      <c r="G26" s="9">
        <f t="shared" ref="G26:N26" si="1">G23+G25</f>
        <v>13337</v>
      </c>
      <c r="H26" s="9">
        <f t="shared" si="1"/>
        <v>13899</v>
      </c>
      <c r="I26" s="9">
        <f t="shared" si="1"/>
        <v>14244</v>
      </c>
      <c r="J26" s="9">
        <f t="shared" si="1"/>
        <v>14535</v>
      </c>
      <c r="K26" s="9">
        <f t="shared" si="1"/>
        <v>14823</v>
      </c>
      <c r="L26" s="9">
        <f t="shared" si="1"/>
        <v>15040</v>
      </c>
      <c r="M26" s="9">
        <f t="shared" si="1"/>
        <v>15363</v>
      </c>
      <c r="N26" s="9">
        <f t="shared" si="1"/>
        <v>15696</v>
      </c>
      <c r="O26" s="4" t="s">
        <v>20</v>
      </c>
    </row>
    <row r="27" spans="1:18" s="1" customFormat="1">
      <c r="B27" s="6" t="s">
        <v>66</v>
      </c>
      <c r="C27" s="8"/>
      <c r="D27" s="9" t="s">
        <v>12</v>
      </c>
      <c r="E27" s="9"/>
      <c r="F27" s="9">
        <v>-170</v>
      </c>
      <c r="G27" s="9">
        <v>-212</v>
      </c>
      <c r="H27" s="9">
        <v>-368</v>
      </c>
      <c r="I27" s="9">
        <v>-304</v>
      </c>
      <c r="J27" s="9">
        <v>-191</v>
      </c>
      <c r="K27" s="9">
        <v>-71</v>
      </c>
      <c r="L27" s="9">
        <v>0</v>
      </c>
      <c r="M27" s="9">
        <v>0</v>
      </c>
      <c r="N27" s="9">
        <v>0</v>
      </c>
      <c r="O27" s="4" t="s">
        <v>20</v>
      </c>
    </row>
    <row r="28" spans="1:18" s="1" customFormat="1">
      <c r="B28" s="6" t="s">
        <v>66</v>
      </c>
      <c r="C28" s="8" t="s">
        <v>25</v>
      </c>
      <c r="D28" s="9" t="s">
        <v>13</v>
      </c>
      <c r="E28" s="9"/>
      <c r="F28" s="9">
        <f>F26+F27</f>
        <v>12721</v>
      </c>
      <c r="G28" s="9">
        <f t="shared" ref="G28:N28" si="2">G26+G27</f>
        <v>13125</v>
      </c>
      <c r="H28" s="9">
        <f t="shared" si="2"/>
        <v>13531</v>
      </c>
      <c r="I28" s="9">
        <f t="shared" si="2"/>
        <v>13940</v>
      </c>
      <c r="J28" s="9">
        <f t="shared" si="2"/>
        <v>14344</v>
      </c>
      <c r="K28" s="9">
        <f t="shared" si="2"/>
        <v>14752</v>
      </c>
      <c r="L28" s="9">
        <f t="shared" si="2"/>
        <v>15040</v>
      </c>
      <c r="M28" s="9">
        <f t="shared" si="2"/>
        <v>15363</v>
      </c>
      <c r="N28" s="9">
        <f t="shared" si="2"/>
        <v>15696</v>
      </c>
      <c r="O28" s="4" t="s">
        <v>20</v>
      </c>
    </row>
    <row r="29" spans="1:18" s="1" customFormat="1">
      <c r="B29" s="6" t="s">
        <v>66</v>
      </c>
      <c r="C29" s="8"/>
      <c r="D29" s="9" t="s">
        <v>14</v>
      </c>
      <c r="E29" s="9"/>
      <c r="F29" s="9"/>
      <c r="G29" s="9">
        <f>G28-F28</f>
        <v>404</v>
      </c>
      <c r="H29" s="9">
        <f t="shared" ref="H29:N29" si="3">H28-G28</f>
        <v>406</v>
      </c>
      <c r="I29" s="9">
        <f t="shared" si="3"/>
        <v>409</v>
      </c>
      <c r="J29" s="9">
        <f t="shared" si="3"/>
        <v>404</v>
      </c>
      <c r="K29" s="9">
        <f t="shared" si="3"/>
        <v>408</v>
      </c>
      <c r="L29" s="9">
        <f t="shared" si="3"/>
        <v>288</v>
      </c>
      <c r="M29" s="9">
        <f t="shared" si="3"/>
        <v>323</v>
      </c>
      <c r="N29" s="9">
        <f t="shared" si="3"/>
        <v>333</v>
      </c>
      <c r="O29" s="4" t="s">
        <v>20</v>
      </c>
    </row>
    <row r="30" spans="1:18" s="1" customFormat="1">
      <c r="B30" s="6" t="s">
        <v>66</v>
      </c>
      <c r="C30" s="8"/>
      <c r="D30" s="11" t="s">
        <v>15</v>
      </c>
      <c r="E30" s="11"/>
      <c r="F30" s="11"/>
      <c r="G30" s="12">
        <f>G28/F28-1</f>
        <v>3.1758509551135905E-2</v>
      </c>
      <c r="H30" s="12">
        <f t="shared" ref="H30:N30" si="4">H28/G28-1</f>
        <v>3.0933333333333257E-2</v>
      </c>
      <c r="I30" s="12">
        <f t="shared" si="4"/>
        <v>3.0226886408986742E-2</v>
      </c>
      <c r="J30" s="12">
        <f t="shared" si="4"/>
        <v>2.8981348637015847E-2</v>
      </c>
      <c r="K30" s="12">
        <f t="shared" si="4"/>
        <v>2.844394868934752E-2</v>
      </c>
      <c r="L30" s="12">
        <f t="shared" si="4"/>
        <v>1.952277657266821E-2</v>
      </c>
      <c r="M30" s="12">
        <f t="shared" si="4"/>
        <v>2.1476063829787284E-2</v>
      </c>
      <c r="N30" s="12">
        <f t="shared" si="4"/>
        <v>2.1675454012888062E-2</v>
      </c>
      <c r="O30" s="4" t="s">
        <v>20</v>
      </c>
      <c r="R30" s="1" t="s">
        <v>23</v>
      </c>
    </row>
    <row r="31" spans="1:18" s="1" customFormat="1">
      <c r="B31" s="6" t="s">
        <v>66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8" s="1" customFormat="1">
      <c r="B32" s="6" t="s">
        <v>66</v>
      </c>
      <c r="C32" s="8"/>
      <c r="D32" s="9" t="s">
        <v>16</v>
      </c>
      <c r="E32" s="9"/>
      <c r="F32" s="9">
        <v>0</v>
      </c>
      <c r="G32" s="9">
        <v>41</v>
      </c>
      <c r="H32" s="9">
        <v>81</v>
      </c>
      <c r="I32" s="9">
        <v>86</v>
      </c>
      <c r="J32" s="9">
        <v>94</v>
      </c>
      <c r="K32" s="9">
        <v>103</v>
      </c>
      <c r="L32" s="9">
        <v>108</v>
      </c>
      <c r="M32" s="9">
        <v>106</v>
      </c>
      <c r="N32" s="9">
        <v>103</v>
      </c>
      <c r="O32" s="4" t="s">
        <v>20</v>
      </c>
    </row>
    <row r="33" spans="2:18" s="1" customFormat="1">
      <c r="B33" s="6" t="s">
        <v>66</v>
      </c>
      <c r="C33" s="8"/>
      <c r="D33" s="9" t="s">
        <v>17</v>
      </c>
      <c r="E33" s="9"/>
      <c r="F33" s="9">
        <v>0</v>
      </c>
      <c r="G33" s="9">
        <v>26</v>
      </c>
      <c r="H33" s="9">
        <v>107</v>
      </c>
      <c r="I33" s="9">
        <v>191</v>
      </c>
      <c r="J33" s="9">
        <v>209</v>
      </c>
      <c r="K33" s="9">
        <v>229</v>
      </c>
      <c r="L33" s="9">
        <v>239</v>
      </c>
      <c r="M33" s="9">
        <v>234</v>
      </c>
      <c r="N33" s="9">
        <v>229</v>
      </c>
      <c r="O33" s="4" t="s">
        <v>20</v>
      </c>
    </row>
    <row r="34" spans="2:18" s="1" customFormat="1">
      <c r="B34" s="6" t="s">
        <v>66</v>
      </c>
      <c r="C34" s="8"/>
      <c r="D34" s="9" t="s">
        <v>18</v>
      </c>
      <c r="E34" s="9"/>
      <c r="F34" s="9">
        <v>0</v>
      </c>
      <c r="G34" s="9">
        <v>30</v>
      </c>
      <c r="H34" s="9">
        <v>54</v>
      </c>
      <c r="I34" s="9">
        <v>57</v>
      </c>
      <c r="J34" s="9">
        <v>62</v>
      </c>
      <c r="K34" s="9">
        <v>68</v>
      </c>
      <c r="L34" s="9">
        <v>71</v>
      </c>
      <c r="M34" s="9">
        <v>70</v>
      </c>
      <c r="N34" s="9">
        <v>68</v>
      </c>
      <c r="O34" s="4" t="s">
        <v>20</v>
      </c>
    </row>
    <row r="35" spans="2:18" s="1" customFormat="1">
      <c r="B35" s="6" t="s">
        <v>66</v>
      </c>
      <c r="C35" s="8"/>
      <c r="D35" s="9" t="s">
        <v>33</v>
      </c>
      <c r="E35" s="9"/>
      <c r="F35" s="9">
        <f>SUM(F32:F34)</f>
        <v>0</v>
      </c>
      <c r="G35" s="9">
        <f t="shared" ref="G35:N35" si="5">SUM(G32:G34)</f>
        <v>97</v>
      </c>
      <c r="H35" s="9">
        <f t="shared" si="5"/>
        <v>242</v>
      </c>
      <c r="I35" s="9">
        <f t="shared" si="5"/>
        <v>334</v>
      </c>
      <c r="J35" s="9">
        <f t="shared" si="5"/>
        <v>365</v>
      </c>
      <c r="K35" s="9">
        <f t="shared" si="5"/>
        <v>400</v>
      </c>
      <c r="L35" s="9">
        <f t="shared" si="5"/>
        <v>418</v>
      </c>
      <c r="M35" s="9">
        <f t="shared" si="5"/>
        <v>410</v>
      </c>
      <c r="N35" s="9">
        <f t="shared" si="5"/>
        <v>400</v>
      </c>
      <c r="O35" s="4" t="s">
        <v>34</v>
      </c>
    </row>
    <row r="36" spans="2:18" s="1" customFormat="1">
      <c r="B36" s="6" t="s">
        <v>66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4"/>
    </row>
    <row r="37" spans="2:18" s="1" customFormat="1">
      <c r="B37" s="6" t="s">
        <v>66</v>
      </c>
      <c r="C37" s="8" t="s">
        <v>26</v>
      </c>
      <c r="D37" s="9" t="s">
        <v>19</v>
      </c>
      <c r="E37" s="9"/>
      <c r="F37" s="9">
        <f>F28-SUM(F32:F34)</f>
        <v>12721</v>
      </c>
      <c r="G37" s="9">
        <f>G28-SUM(G32:G34)</f>
        <v>13028</v>
      </c>
      <c r="H37" s="9">
        <f>H28-SUM(H32:H34)</f>
        <v>13289</v>
      </c>
      <c r="I37" s="9">
        <f>I28-SUM(I32:I34)</f>
        <v>13606</v>
      </c>
      <c r="J37" s="9">
        <f>J28-SUM(J32:J34)</f>
        <v>13979</v>
      </c>
      <c r="K37" s="9">
        <f>K28-SUM(K32:K34)</f>
        <v>14352</v>
      </c>
      <c r="L37" s="9">
        <f>L28-SUM(L32:L34)</f>
        <v>14622</v>
      </c>
      <c r="M37" s="9">
        <f>M28-SUM(M32:M34)</f>
        <v>14953</v>
      </c>
      <c r="N37" s="9">
        <f>N28-SUM(N32:N34)</f>
        <v>15296</v>
      </c>
      <c r="O37" s="4" t="s">
        <v>20</v>
      </c>
    </row>
    <row r="38" spans="2:18" s="1" customFormat="1">
      <c r="B38" s="6" t="s">
        <v>66</v>
      </c>
      <c r="C38" s="8"/>
      <c r="D38" s="9" t="s">
        <v>14</v>
      </c>
      <c r="E38" s="9"/>
      <c r="F38" s="9"/>
      <c r="G38" s="9">
        <f>G37-F37</f>
        <v>307</v>
      </c>
      <c r="H38" s="9">
        <f t="shared" ref="H38" si="6">H37-G37</f>
        <v>261</v>
      </c>
      <c r="I38" s="9">
        <f t="shared" ref="I38" si="7">I37-H37</f>
        <v>317</v>
      </c>
      <c r="J38" s="9">
        <f t="shared" ref="J38" si="8">J37-I37</f>
        <v>373</v>
      </c>
      <c r="K38" s="9">
        <f t="shared" ref="K38" si="9">K37-J37</f>
        <v>373</v>
      </c>
      <c r="L38" s="9">
        <f t="shared" ref="L38" si="10">L37-K37</f>
        <v>270</v>
      </c>
      <c r="M38" s="9">
        <f t="shared" ref="M38" si="11">M37-L37</f>
        <v>331</v>
      </c>
      <c r="N38" s="9">
        <f t="shared" ref="N38" si="12">N37-M37</f>
        <v>343</v>
      </c>
      <c r="O38" s="4" t="s">
        <v>20</v>
      </c>
    </row>
    <row r="39" spans="2:18" s="1" customFormat="1">
      <c r="B39" s="6" t="s">
        <v>66</v>
      </c>
      <c r="C39" s="8"/>
      <c r="D39" s="11" t="s">
        <v>15</v>
      </c>
      <c r="E39" s="11"/>
      <c r="F39" s="11"/>
      <c r="G39" s="12">
        <f>G37/F37-1</f>
        <v>2.4133322851977113E-2</v>
      </c>
      <c r="H39" s="12">
        <f t="shared" ref="H39:N39" si="13">H37/G37-1</f>
        <v>2.0033773411114453E-2</v>
      </c>
      <c r="I39" s="12">
        <f t="shared" si="13"/>
        <v>2.3854315599367792E-2</v>
      </c>
      <c r="J39" s="12">
        <f t="shared" si="13"/>
        <v>2.7414376010583608E-2</v>
      </c>
      <c r="K39" s="12">
        <f t="shared" si="13"/>
        <v>2.668288146505482E-2</v>
      </c>
      <c r="L39" s="12">
        <f t="shared" si="13"/>
        <v>1.8812709030100239E-2</v>
      </c>
      <c r="M39" s="12">
        <f t="shared" si="13"/>
        <v>2.2637122144713473E-2</v>
      </c>
      <c r="N39" s="12">
        <f t="shared" si="13"/>
        <v>2.2938540761051396E-2</v>
      </c>
      <c r="O39" s="4" t="s">
        <v>20</v>
      </c>
      <c r="R39" s="4" t="s">
        <v>21</v>
      </c>
    </row>
    <row r="40" spans="2:18" s="1" customFormat="1">
      <c r="B40" s="6" t="s">
        <v>66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R40" s="1" t="s">
        <v>22</v>
      </c>
    </row>
    <row r="41" spans="2:18">
      <c r="B41" s="6" t="s">
        <v>66</v>
      </c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8">
      <c r="B42" s="6" t="s">
        <v>78</v>
      </c>
      <c r="C42" s="5" t="s">
        <v>27</v>
      </c>
      <c r="D42" s="9" t="s">
        <v>29</v>
      </c>
      <c r="E42" s="6"/>
      <c r="F42" s="9">
        <f>F28-F37</f>
        <v>0</v>
      </c>
      <c r="G42" s="9">
        <f>G28-G37</f>
        <v>97</v>
      </c>
      <c r="H42" s="9">
        <f>H28-H37</f>
        <v>242</v>
      </c>
      <c r="I42" s="9">
        <f>I28-I37</f>
        <v>334</v>
      </c>
      <c r="J42" s="9">
        <f>J28-J37</f>
        <v>365</v>
      </c>
      <c r="K42" s="9">
        <f>K28-K37</f>
        <v>400</v>
      </c>
      <c r="L42" s="9">
        <f>L28-L37</f>
        <v>418</v>
      </c>
      <c r="M42" s="9">
        <f>M28-M37</f>
        <v>410</v>
      </c>
      <c r="N42" s="9">
        <f>N28-N37</f>
        <v>400</v>
      </c>
    </row>
    <row r="43" spans="2:18">
      <c r="B43" s="6" t="s">
        <v>66</v>
      </c>
      <c r="C43" s="5"/>
      <c r="D43" s="9" t="s">
        <v>24</v>
      </c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8">
      <c r="B44" s="6" t="s">
        <v>66</v>
      </c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8">
      <c r="B45" s="6" t="s">
        <v>78</v>
      </c>
      <c r="C45" s="5"/>
      <c r="D45" s="13" t="s">
        <v>30</v>
      </c>
      <c r="E45" s="13"/>
      <c r="F45" s="14">
        <f>F42/F37</f>
        <v>0</v>
      </c>
      <c r="G45" s="14">
        <f t="shared" ref="G45:N45" si="14">G42/G37</f>
        <v>7.4455019957015657E-3</v>
      </c>
      <c r="H45" s="14">
        <f t="shared" si="14"/>
        <v>1.8210550079012719E-2</v>
      </c>
      <c r="I45" s="14">
        <f t="shared" si="14"/>
        <v>2.4547993532265177E-2</v>
      </c>
      <c r="J45" s="14">
        <f t="shared" si="14"/>
        <v>2.6110594463123256E-2</v>
      </c>
      <c r="K45" s="14">
        <f t="shared" si="14"/>
        <v>2.7870680044593088E-2</v>
      </c>
      <c r="L45" s="14">
        <f t="shared" si="14"/>
        <v>2.8587060593626042E-2</v>
      </c>
      <c r="M45" s="14">
        <f t="shared" si="14"/>
        <v>2.74192469738514E-2</v>
      </c>
      <c r="N45" s="14">
        <f t="shared" si="14"/>
        <v>2.615062761506276E-2</v>
      </c>
      <c r="R45" s="4" t="s">
        <v>31</v>
      </c>
    </row>
    <row r="46" spans="2:18">
      <c r="B46" s="6" t="s">
        <v>66</v>
      </c>
      <c r="C46" s="5"/>
      <c r="D46" s="6" t="s">
        <v>28</v>
      </c>
      <c r="E46" s="6"/>
      <c r="F46" s="6"/>
      <c r="G46" s="6"/>
      <c r="H46" s="6"/>
      <c r="I46" s="6"/>
      <c r="J46" s="6"/>
      <c r="K46" s="6"/>
      <c r="L46" s="6"/>
      <c r="M46" s="6"/>
      <c r="N46" s="6"/>
    </row>
    <row r="48" spans="2:18">
      <c r="B48" s="6" t="s">
        <v>67</v>
      </c>
      <c r="D48" s="15" t="s">
        <v>35</v>
      </c>
    </row>
    <row r="49" spans="2:18">
      <c r="B49" s="6" t="s">
        <v>67</v>
      </c>
      <c r="E49" s="16" t="s">
        <v>36</v>
      </c>
      <c r="F49" s="16" t="s">
        <v>0</v>
      </c>
      <c r="G49" s="16" t="s">
        <v>1</v>
      </c>
      <c r="H49" s="16" t="s">
        <v>2</v>
      </c>
      <c r="I49" s="16" t="s">
        <v>3</v>
      </c>
      <c r="J49" s="16" t="s">
        <v>4</v>
      </c>
      <c r="K49" s="16" t="s">
        <v>5</v>
      </c>
      <c r="L49" s="16" t="s">
        <v>6</v>
      </c>
      <c r="M49" s="16" t="s">
        <v>7</v>
      </c>
      <c r="N49" s="16" t="s">
        <v>8</v>
      </c>
      <c r="O49" s="16" t="s">
        <v>37</v>
      </c>
      <c r="P49" s="16" t="s">
        <v>38</v>
      </c>
      <c r="R49" s="17" t="s">
        <v>39</v>
      </c>
    </row>
    <row r="50" spans="2:18">
      <c r="B50" s="6" t="s">
        <v>67</v>
      </c>
      <c r="D50" t="s">
        <v>40</v>
      </c>
      <c r="F50" s="1">
        <v>12065</v>
      </c>
      <c r="G50" s="1">
        <v>12370</v>
      </c>
      <c r="H50" s="1">
        <v>12681</v>
      </c>
      <c r="I50" s="1">
        <v>13000</v>
      </c>
      <c r="J50" s="1">
        <v>13326</v>
      </c>
      <c r="K50" s="1">
        <v>13660</v>
      </c>
      <c r="L50" s="1">
        <v>14002</v>
      </c>
      <c r="M50" s="1">
        <v>14352</v>
      </c>
      <c r="N50" s="1">
        <v>14709</v>
      </c>
      <c r="O50" s="1"/>
      <c r="P50" s="1"/>
      <c r="R50" t="s">
        <v>41</v>
      </c>
    </row>
    <row r="51" spans="2:18">
      <c r="B51" s="2"/>
      <c r="D51" s="21" t="s">
        <v>64</v>
      </c>
      <c r="E51" s="21"/>
      <c r="F51" s="22">
        <f>F50-F23</f>
        <v>-1</v>
      </c>
      <c r="G51" s="22">
        <f>G50-G23</f>
        <v>1</v>
      </c>
      <c r="H51" s="22">
        <f>H50-H23</f>
        <v>0</v>
      </c>
      <c r="I51" s="22">
        <f>I50-I23</f>
        <v>1</v>
      </c>
      <c r="J51" s="22">
        <f>J50-J23</f>
        <v>0</v>
      </c>
      <c r="K51" s="22">
        <f>K50-K23</f>
        <v>0</v>
      </c>
      <c r="L51" s="22">
        <f>L50-L23</f>
        <v>2</v>
      </c>
      <c r="M51" s="22">
        <f>M50-M23</f>
        <v>4</v>
      </c>
      <c r="N51" s="22">
        <f>N50-N23</f>
        <v>3</v>
      </c>
      <c r="O51" s="22" t="s">
        <v>63</v>
      </c>
      <c r="P51" s="1"/>
    </row>
    <row r="52" spans="2:18">
      <c r="B52" s="6" t="s">
        <v>67</v>
      </c>
      <c r="D52" t="s">
        <v>42</v>
      </c>
      <c r="G52" s="3">
        <f>G50/F50-1</f>
        <v>2.5279734769995788E-2</v>
      </c>
      <c r="H52" s="3">
        <f>H50/G50-1</f>
        <v>2.5141471301535878E-2</v>
      </c>
      <c r="I52" s="3">
        <f>I50/H50-1</f>
        <v>2.5155744815077652E-2</v>
      </c>
      <c r="J52" s="3">
        <f>J50/I50-1</f>
        <v>2.5076923076922997E-2</v>
      </c>
      <c r="K52" s="3">
        <f>K50/J50-1</f>
        <v>2.5063785081794965E-2</v>
      </c>
      <c r="L52" s="3">
        <f>L50/K50-1</f>
        <v>2.5036603221083364E-2</v>
      </c>
      <c r="M52" s="3">
        <f>M50/L50-1</f>
        <v>2.4996429081559857E-2</v>
      </c>
      <c r="N52" s="3">
        <f>N50/M50-1</f>
        <v>2.4874581939799301E-2</v>
      </c>
      <c r="O52" s="3"/>
      <c r="P52" s="3"/>
    </row>
    <row r="53" spans="2:18">
      <c r="B53" s="6" t="s">
        <v>67</v>
      </c>
      <c r="D53" t="s">
        <v>43</v>
      </c>
      <c r="F53" s="1">
        <v>795</v>
      </c>
      <c r="G53" s="1">
        <v>1015</v>
      </c>
      <c r="H53" s="1">
        <v>1243</v>
      </c>
      <c r="I53" s="1">
        <v>1383</v>
      </c>
      <c r="J53" s="1">
        <v>1345</v>
      </c>
      <c r="K53" s="1">
        <v>1296</v>
      </c>
      <c r="L53" s="1">
        <v>1171</v>
      </c>
      <c r="M53" s="1">
        <v>1143</v>
      </c>
      <c r="N53" s="1">
        <v>1116</v>
      </c>
      <c r="O53" s="1"/>
      <c r="P53" s="1"/>
      <c r="R53" t="s">
        <v>41</v>
      </c>
    </row>
    <row r="54" spans="2:18">
      <c r="B54" s="2"/>
      <c r="D54" s="21" t="s">
        <v>64</v>
      </c>
      <c r="E54" s="21"/>
      <c r="F54" s="22">
        <f>F53-F25</f>
        <v>-30</v>
      </c>
      <c r="G54" s="22">
        <f>G53-G25</f>
        <v>47</v>
      </c>
      <c r="H54" s="22">
        <f>H53-H25</f>
        <v>25</v>
      </c>
      <c r="I54" s="22">
        <f>I53-I25</f>
        <v>138</v>
      </c>
      <c r="J54" s="22">
        <f>J53-J25</f>
        <v>136</v>
      </c>
      <c r="K54" s="22">
        <f>K53-K25</f>
        <v>133</v>
      </c>
      <c r="L54" s="22">
        <f>L53-L25</f>
        <v>131</v>
      </c>
      <c r="M54" s="22">
        <f>M53-M25</f>
        <v>128</v>
      </c>
      <c r="N54" s="22">
        <f>N53-N25</f>
        <v>126</v>
      </c>
      <c r="O54" s="23" t="s">
        <v>65</v>
      </c>
      <c r="P54" s="23"/>
    </row>
    <row r="55" spans="2:18">
      <c r="B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>
      <c r="B56" s="6" t="s">
        <v>67</v>
      </c>
      <c r="D56" t="s">
        <v>44</v>
      </c>
      <c r="E56" s="1">
        <v>8330185</v>
      </c>
      <c r="F56" s="1">
        <v>10858883</v>
      </c>
      <c r="G56" s="1">
        <v>11981750</v>
      </c>
      <c r="H56" s="1">
        <v>12376649</v>
      </c>
      <c r="I56" s="1">
        <v>11397476</v>
      </c>
      <c r="J56" s="1">
        <v>11007548</v>
      </c>
      <c r="K56" s="1">
        <v>10467857</v>
      </c>
      <c r="L56" s="1">
        <v>8852166</v>
      </c>
      <c r="M56" s="1">
        <v>8616806</v>
      </c>
      <c r="N56" s="1">
        <v>8379296</v>
      </c>
      <c r="O56" s="1">
        <v>7988562</v>
      </c>
      <c r="P56" s="1">
        <v>7463194</v>
      </c>
      <c r="R56" t="s">
        <v>45</v>
      </c>
    </row>
    <row r="57" spans="2:18">
      <c r="B57" s="6" t="s">
        <v>67</v>
      </c>
      <c r="D57" s="6" t="s">
        <v>46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8">
      <c r="B58" s="6" t="s">
        <v>67</v>
      </c>
      <c r="D58" t="s">
        <v>47</v>
      </c>
      <c r="F58" s="1"/>
      <c r="G58" s="1">
        <v>748195</v>
      </c>
      <c r="H58" s="1">
        <v>1643728</v>
      </c>
      <c r="I58" s="1">
        <v>1613221</v>
      </c>
      <c r="J58" s="1">
        <v>1582714</v>
      </c>
      <c r="K58" s="1">
        <v>1552207</v>
      </c>
      <c r="L58" s="1">
        <v>1521700</v>
      </c>
      <c r="M58" s="1">
        <v>1491194</v>
      </c>
      <c r="N58" s="1">
        <v>1460687</v>
      </c>
      <c r="O58" s="1">
        <v>1430180</v>
      </c>
      <c r="P58" s="1">
        <v>1399673</v>
      </c>
      <c r="R58" t="s">
        <v>45</v>
      </c>
    </row>
    <row r="59" spans="2:18">
      <c r="B59" s="6" t="s">
        <v>67</v>
      </c>
      <c r="D59" t="s">
        <v>48</v>
      </c>
      <c r="F59" s="1"/>
      <c r="G59" s="1">
        <v>476212</v>
      </c>
      <c r="H59" s="1">
        <v>2160580</v>
      </c>
      <c r="I59" s="1">
        <v>3572415</v>
      </c>
      <c r="J59" s="1">
        <v>3506123</v>
      </c>
      <c r="K59" s="1">
        <v>3439831</v>
      </c>
      <c r="L59" s="1">
        <v>3373539</v>
      </c>
      <c r="M59" s="1">
        <v>3307247</v>
      </c>
      <c r="N59" s="1">
        <v>3240955</v>
      </c>
      <c r="O59" s="1">
        <v>3174663</v>
      </c>
      <c r="P59" s="1">
        <v>3108371</v>
      </c>
      <c r="R59" t="s">
        <v>45</v>
      </c>
    </row>
    <row r="60" spans="2:18">
      <c r="B60" s="6" t="s">
        <v>67</v>
      </c>
      <c r="D60" t="s">
        <v>49</v>
      </c>
      <c r="F60" s="1"/>
      <c r="G60" s="1">
        <v>540597</v>
      </c>
      <c r="H60" s="1">
        <v>1087043</v>
      </c>
      <c r="I60" s="1">
        <v>1067204</v>
      </c>
      <c r="J60" s="1">
        <v>1047365</v>
      </c>
      <c r="K60" s="1">
        <v>1027525</v>
      </c>
      <c r="L60" s="1">
        <v>1007686</v>
      </c>
      <c r="M60" s="1">
        <v>987847</v>
      </c>
      <c r="N60" s="1">
        <v>968008</v>
      </c>
      <c r="O60" s="1">
        <v>948169</v>
      </c>
      <c r="P60" s="1">
        <v>928330</v>
      </c>
      <c r="R60" t="s">
        <v>45</v>
      </c>
    </row>
    <row r="61" spans="2:18">
      <c r="B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8">
      <c r="B62" s="6" t="s">
        <v>67</v>
      </c>
      <c r="D62" s="6" t="s">
        <v>50</v>
      </c>
    </row>
    <row r="63" spans="2:18">
      <c r="B63" s="6" t="s">
        <v>67</v>
      </c>
      <c r="D63" t="s">
        <v>51</v>
      </c>
      <c r="F63" s="1">
        <f>F50+F53</f>
        <v>12860</v>
      </c>
      <c r="G63" s="1">
        <f>G50+G53</f>
        <v>13385</v>
      </c>
      <c r="H63" s="1">
        <f>H50+H53</f>
        <v>13924</v>
      </c>
      <c r="I63" s="1">
        <f>I50+I53</f>
        <v>14383</v>
      </c>
      <c r="J63" s="1">
        <f>J50+J53</f>
        <v>14671</v>
      </c>
      <c r="K63" s="1">
        <f>K50+K53</f>
        <v>14956</v>
      </c>
      <c r="L63" s="1">
        <f>L50+L53</f>
        <v>15173</v>
      </c>
      <c r="M63" s="1">
        <f>M50+M53</f>
        <v>15495</v>
      </c>
      <c r="N63" s="1">
        <f>N50+N53</f>
        <v>15825</v>
      </c>
      <c r="O63" s="1"/>
      <c r="P63" s="1"/>
      <c r="R63" t="s">
        <v>41</v>
      </c>
    </row>
    <row r="64" spans="2:18">
      <c r="B64" s="6" t="s">
        <v>67</v>
      </c>
      <c r="D64" t="s">
        <v>52</v>
      </c>
      <c r="F64" s="1">
        <v>-142</v>
      </c>
      <c r="G64" s="1">
        <v>-255</v>
      </c>
      <c r="H64" s="1">
        <v>-382</v>
      </c>
      <c r="I64" s="1">
        <v>-432</v>
      </c>
      <c r="J64" s="1">
        <v>-311</v>
      </c>
      <c r="K64" s="1">
        <v>-198</v>
      </c>
      <c r="L64" s="1">
        <v>-35</v>
      </c>
      <c r="M64" s="1">
        <v>0</v>
      </c>
      <c r="N64" s="1">
        <v>0</v>
      </c>
      <c r="O64" s="1"/>
      <c r="P64" s="1"/>
      <c r="R64" t="s">
        <v>41</v>
      </c>
    </row>
    <row r="65" spans="2:18">
      <c r="B65" s="6" t="s">
        <v>67</v>
      </c>
      <c r="D65" s="6" t="s">
        <v>53</v>
      </c>
      <c r="E65" s="6"/>
      <c r="F65" s="9">
        <f t="shared" ref="F65:N65" si="15">F63+F64</f>
        <v>12718</v>
      </c>
      <c r="G65" s="9">
        <f t="shared" si="15"/>
        <v>13130</v>
      </c>
      <c r="H65" s="9">
        <f t="shared" si="15"/>
        <v>13542</v>
      </c>
      <c r="I65" s="9">
        <f t="shared" si="15"/>
        <v>13951</v>
      </c>
      <c r="J65" s="9">
        <f t="shared" si="15"/>
        <v>14360</v>
      </c>
      <c r="K65" s="9">
        <f t="shared" si="15"/>
        <v>14758</v>
      </c>
      <c r="L65" s="9">
        <f t="shared" si="15"/>
        <v>15138</v>
      </c>
      <c r="M65" s="9">
        <f t="shared" si="15"/>
        <v>15495</v>
      </c>
      <c r="N65" s="9">
        <f t="shared" si="15"/>
        <v>15825</v>
      </c>
      <c r="O65" s="1"/>
      <c r="P65" s="1"/>
      <c r="R65" t="s">
        <v>41</v>
      </c>
    </row>
    <row r="66" spans="2:18">
      <c r="B66" s="6"/>
      <c r="D66" s="21" t="s">
        <v>64</v>
      </c>
      <c r="E66" s="21"/>
      <c r="F66" s="22">
        <f>F65-F28</f>
        <v>-3</v>
      </c>
      <c r="G66" s="22">
        <f t="shared" ref="G66:N66" si="16">G65-G28</f>
        <v>5</v>
      </c>
      <c r="H66" s="22">
        <f t="shared" si="16"/>
        <v>11</v>
      </c>
      <c r="I66" s="22">
        <f t="shared" si="16"/>
        <v>11</v>
      </c>
      <c r="J66" s="22">
        <f t="shared" si="16"/>
        <v>16</v>
      </c>
      <c r="K66" s="22">
        <f t="shared" si="16"/>
        <v>6</v>
      </c>
      <c r="L66" s="22">
        <f t="shared" si="16"/>
        <v>98</v>
      </c>
      <c r="M66" s="22">
        <f t="shared" si="16"/>
        <v>132</v>
      </c>
      <c r="N66" s="22">
        <f t="shared" si="16"/>
        <v>129</v>
      </c>
      <c r="O66" s="23" t="s">
        <v>68</v>
      </c>
      <c r="P66" s="23"/>
    </row>
    <row r="67" spans="2:18">
      <c r="B67" s="6" t="s">
        <v>67</v>
      </c>
      <c r="D67" t="s">
        <v>54</v>
      </c>
      <c r="F67" s="1">
        <v>360</v>
      </c>
      <c r="G67" s="1">
        <f t="shared" ref="G67:N67" si="17">G65-F65</f>
        <v>412</v>
      </c>
      <c r="H67" s="1">
        <f t="shared" si="17"/>
        <v>412</v>
      </c>
      <c r="I67" s="1">
        <f t="shared" si="17"/>
        <v>409</v>
      </c>
      <c r="J67" s="1">
        <f t="shared" si="17"/>
        <v>409</v>
      </c>
      <c r="K67" s="1">
        <f t="shared" si="17"/>
        <v>398</v>
      </c>
      <c r="L67" s="1">
        <f t="shared" si="17"/>
        <v>380</v>
      </c>
      <c r="M67" s="1">
        <f t="shared" si="17"/>
        <v>357</v>
      </c>
      <c r="N67" s="1">
        <f t="shared" si="17"/>
        <v>330</v>
      </c>
      <c r="O67" s="1"/>
      <c r="P67" s="1"/>
      <c r="R67" t="s">
        <v>41</v>
      </c>
    </row>
    <row r="68" spans="2:18">
      <c r="B68" s="6" t="s">
        <v>67</v>
      </c>
      <c r="D68" t="s">
        <v>55</v>
      </c>
      <c r="G68" s="3">
        <f t="shared" ref="G68:N68" si="18">G65/F65-1</f>
        <v>3.2395030665198998E-2</v>
      </c>
      <c r="H68" s="3">
        <f t="shared" si="18"/>
        <v>3.1378522467631287E-2</v>
      </c>
      <c r="I68" s="3">
        <f t="shared" si="18"/>
        <v>3.020233348102197E-2</v>
      </c>
      <c r="J68" s="3">
        <f t="shared" si="18"/>
        <v>2.9316894846247665E-2</v>
      </c>
      <c r="K68" s="3">
        <f t="shared" si="18"/>
        <v>2.7715877437325842E-2</v>
      </c>
      <c r="L68" s="3">
        <f t="shared" si="18"/>
        <v>2.5748746442607384E-2</v>
      </c>
      <c r="M68" s="3">
        <f t="shared" si="18"/>
        <v>2.3583036068172802E-2</v>
      </c>
      <c r="N68" s="3">
        <f t="shared" si="18"/>
        <v>2.1297192642788065E-2</v>
      </c>
      <c r="O68" s="3"/>
      <c r="P68" s="3"/>
      <c r="R68" t="s">
        <v>41</v>
      </c>
    </row>
    <row r="69" spans="2:18">
      <c r="B69" s="2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8">
      <c r="B70" s="6" t="s">
        <v>67</v>
      </c>
      <c r="D70" s="6" t="s">
        <v>56</v>
      </c>
    </row>
    <row r="71" spans="2:18">
      <c r="B71" s="6" t="s">
        <v>67</v>
      </c>
      <c r="D71" t="s">
        <v>51</v>
      </c>
      <c r="F71" s="1">
        <f>F50+F53</f>
        <v>12860</v>
      </c>
      <c r="G71" s="1">
        <f>G50+G53</f>
        <v>13385</v>
      </c>
      <c r="H71" s="1">
        <f>H50+H53</f>
        <v>13924</v>
      </c>
      <c r="I71" s="1">
        <f>I50+I53</f>
        <v>14383</v>
      </c>
      <c r="J71" s="1">
        <f>J50+J53</f>
        <v>14671</v>
      </c>
      <c r="K71" s="1">
        <f>K50+K53</f>
        <v>14956</v>
      </c>
      <c r="L71" s="1">
        <f>L50+L53</f>
        <v>15173</v>
      </c>
      <c r="M71" s="1">
        <f>M50+M53</f>
        <v>15495</v>
      </c>
      <c r="N71" s="1">
        <f>N50+N53</f>
        <v>15825</v>
      </c>
      <c r="O71" s="1"/>
      <c r="P71" s="1"/>
      <c r="R71" t="s">
        <v>41</v>
      </c>
    </row>
    <row r="72" spans="2:18">
      <c r="B72" s="6" t="s">
        <v>67</v>
      </c>
      <c r="D72" t="s">
        <v>52</v>
      </c>
      <c r="F72" s="1">
        <v>-142</v>
      </c>
      <c r="G72" s="1">
        <v>-255</v>
      </c>
      <c r="H72" s="1">
        <v>-382</v>
      </c>
      <c r="I72" s="1">
        <v>-432</v>
      </c>
      <c r="J72" s="1">
        <v>-311</v>
      </c>
      <c r="K72" s="1">
        <v>-198</v>
      </c>
      <c r="L72" s="1">
        <v>-35</v>
      </c>
      <c r="M72" s="1">
        <v>0</v>
      </c>
      <c r="N72" s="1">
        <v>0</v>
      </c>
      <c r="O72" s="1"/>
      <c r="P72" s="1"/>
      <c r="R72" t="s">
        <v>41</v>
      </c>
    </row>
    <row r="73" spans="2:18">
      <c r="B73" s="6" t="s">
        <v>67</v>
      </c>
      <c r="D73" t="s">
        <v>53</v>
      </c>
      <c r="F73" s="1">
        <f t="shared" ref="F73:N73" si="19">F71+F72</f>
        <v>12718</v>
      </c>
      <c r="G73" s="1">
        <f t="shared" si="19"/>
        <v>13130</v>
      </c>
      <c r="H73" s="1">
        <f t="shared" si="19"/>
        <v>13542</v>
      </c>
      <c r="I73" s="1">
        <f t="shared" si="19"/>
        <v>13951</v>
      </c>
      <c r="J73" s="1">
        <f t="shared" si="19"/>
        <v>14360</v>
      </c>
      <c r="K73" s="1">
        <f t="shared" si="19"/>
        <v>14758</v>
      </c>
      <c r="L73" s="1">
        <f t="shared" si="19"/>
        <v>15138</v>
      </c>
      <c r="M73" s="1">
        <f t="shared" si="19"/>
        <v>15495</v>
      </c>
      <c r="N73" s="1">
        <f t="shared" si="19"/>
        <v>15825</v>
      </c>
      <c r="O73" s="1"/>
      <c r="P73" s="1"/>
      <c r="R73" t="s">
        <v>41</v>
      </c>
    </row>
    <row r="74" spans="2:18">
      <c r="B74" s="2"/>
      <c r="D74" s="21" t="s">
        <v>64</v>
      </c>
      <c r="E74" s="21"/>
      <c r="F74" s="22">
        <f>F73-F37</f>
        <v>-3</v>
      </c>
      <c r="G74" s="22">
        <f t="shared" ref="G74:N74" si="20">G73-G37</f>
        <v>102</v>
      </c>
      <c r="H74" s="22">
        <f t="shared" si="20"/>
        <v>253</v>
      </c>
      <c r="I74" s="22">
        <f t="shared" si="20"/>
        <v>345</v>
      </c>
      <c r="J74" s="22">
        <f t="shared" si="20"/>
        <v>381</v>
      </c>
      <c r="K74" s="22">
        <f t="shared" si="20"/>
        <v>406</v>
      </c>
      <c r="L74" s="22">
        <f t="shared" si="20"/>
        <v>516</v>
      </c>
      <c r="M74" s="22">
        <f t="shared" si="20"/>
        <v>542</v>
      </c>
      <c r="N74" s="22">
        <f t="shared" si="20"/>
        <v>529</v>
      </c>
      <c r="O74" s="23" t="s">
        <v>65</v>
      </c>
      <c r="P74" s="23"/>
    </row>
    <row r="75" spans="2:18">
      <c r="B75" s="6" t="s">
        <v>67</v>
      </c>
      <c r="D75" t="s">
        <v>57</v>
      </c>
      <c r="G75" s="3">
        <f>SUM(G58:G60)/(G56+SUM(G58:G60))</f>
        <v>0.12839423765057556</v>
      </c>
      <c r="H75" s="3">
        <f>SUM(H58:H60)/(H56+SUM(H58:H60))</f>
        <v>0.28326100301135049</v>
      </c>
      <c r="I75" s="3">
        <f>SUM(I58:I60)/(I56+SUM(I58:I60))</f>
        <v>0.35426221264253854</v>
      </c>
      <c r="J75" s="3">
        <f>SUM(J58:J60)/(J56+SUM(J58:J60))</f>
        <v>0.35792647466277799</v>
      </c>
      <c r="K75" s="3">
        <f>SUM(K58:K60)/(K56+SUM(K58:K60))</f>
        <v>0.3651003613664236</v>
      </c>
      <c r="L75" s="3">
        <f>SUM(L58:L60)/(L56+SUM(L58:L60))</f>
        <v>0.40006022328157786</v>
      </c>
      <c r="M75" s="3">
        <f>SUM(M58:M60)/(M56+SUM(M58:M60))</f>
        <v>0.40173923741662732</v>
      </c>
      <c r="N75" s="3">
        <f>SUM(N58:N60)/(N56+SUM(N58:N60))</f>
        <v>0.40356408231621077</v>
      </c>
      <c r="O75" s="3">
        <f>SUM(O58:O60)/(O56+SUM(O58:O60))</f>
        <v>0.41007138461156734</v>
      </c>
      <c r="P75" s="3">
        <f>SUM(P58:P60)/(P56+SUM(P58:P60))</f>
        <v>0.42143845437304567</v>
      </c>
      <c r="R75" t="s">
        <v>58</v>
      </c>
    </row>
    <row r="76" spans="2:18">
      <c r="B76" s="6" t="s">
        <v>67</v>
      </c>
      <c r="D76" t="s">
        <v>59</v>
      </c>
      <c r="G76" s="1">
        <f>G75*G53</f>
        <v>130.32015121533419</v>
      </c>
      <c r="H76" s="1">
        <f>H75*H53</f>
        <v>352.09342674310864</v>
      </c>
      <c r="I76" s="1">
        <f>I75*I53</f>
        <v>489.94464008463081</v>
      </c>
      <c r="J76" s="1">
        <f>J75*J53</f>
        <v>481.41110842143638</v>
      </c>
      <c r="K76" s="1">
        <f>K75*K53</f>
        <v>473.17006833088499</v>
      </c>
      <c r="L76" s="1">
        <f>L75*L53</f>
        <v>468.47052146272767</v>
      </c>
      <c r="M76" s="1">
        <f>M75*M53</f>
        <v>459.18794836720502</v>
      </c>
      <c r="N76" s="1">
        <f>N75*N53</f>
        <v>450.37751586489122</v>
      </c>
      <c r="O76" s="3"/>
      <c r="P76" s="3"/>
      <c r="R76" t="s">
        <v>58</v>
      </c>
    </row>
    <row r="77" spans="2:18">
      <c r="B77" s="2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8">
      <c r="B78" s="6" t="s">
        <v>67</v>
      </c>
      <c r="D78" s="6" t="s">
        <v>60</v>
      </c>
      <c r="E78" s="6"/>
      <c r="F78" s="9">
        <v>12718</v>
      </c>
      <c r="G78" s="9">
        <f t="shared" ref="G78:N78" si="21">G65-G76</f>
        <v>12999.679848784666</v>
      </c>
      <c r="H78" s="9">
        <f t="shared" si="21"/>
        <v>13189.906573256891</v>
      </c>
      <c r="I78" s="9">
        <f t="shared" si="21"/>
        <v>13461.05535991537</v>
      </c>
      <c r="J78" s="9">
        <f t="shared" si="21"/>
        <v>13878.588891578564</v>
      </c>
      <c r="K78" s="9">
        <f t="shared" si="21"/>
        <v>14284.829931669115</v>
      </c>
      <c r="L78" s="9">
        <f t="shared" si="21"/>
        <v>14669.529478537272</v>
      </c>
      <c r="M78" s="9">
        <f t="shared" si="21"/>
        <v>15035.812051632794</v>
      </c>
      <c r="N78" s="9">
        <f t="shared" si="21"/>
        <v>15374.622484135109</v>
      </c>
      <c r="O78" s="3"/>
      <c r="P78" s="3"/>
      <c r="R78" t="s">
        <v>58</v>
      </c>
    </row>
    <row r="79" spans="2:18">
      <c r="B79" s="6" t="s">
        <v>67</v>
      </c>
      <c r="D79" t="s">
        <v>54</v>
      </c>
      <c r="F79" s="1">
        <v>360</v>
      </c>
      <c r="G79" s="1">
        <f>G78-F78</f>
        <v>281.67984878466632</v>
      </c>
      <c r="H79" s="1">
        <f t="shared" ref="H79:N79" si="22">H78-G78</f>
        <v>190.2267244722243</v>
      </c>
      <c r="I79" s="1">
        <f t="shared" si="22"/>
        <v>271.14878665847937</v>
      </c>
      <c r="J79" s="1">
        <f t="shared" si="22"/>
        <v>417.53353166319357</v>
      </c>
      <c r="K79" s="1">
        <f t="shared" si="22"/>
        <v>406.24104009055191</v>
      </c>
      <c r="L79" s="1">
        <f t="shared" si="22"/>
        <v>384.69954686815618</v>
      </c>
      <c r="M79" s="1">
        <f t="shared" si="22"/>
        <v>366.28257309552282</v>
      </c>
      <c r="N79" s="1">
        <f t="shared" si="22"/>
        <v>338.81043250231414</v>
      </c>
      <c r="O79" s="3"/>
      <c r="P79" s="3"/>
      <c r="R79" t="s">
        <v>58</v>
      </c>
    </row>
    <row r="80" spans="2:18">
      <c r="B80" s="6" t="s">
        <v>67</v>
      </c>
      <c r="D80" t="s">
        <v>55</v>
      </c>
      <c r="G80" s="3">
        <f>G78/F78-1</f>
        <v>2.2148124609582265E-2</v>
      </c>
      <c r="H80" s="3">
        <f t="shared" ref="H80:N80" si="23">H78/G78-1</f>
        <v>1.4633185331099474E-2</v>
      </c>
      <c r="I80" s="3">
        <f t="shared" si="23"/>
        <v>2.0557293954473144E-2</v>
      </c>
      <c r="J80" s="3">
        <f t="shared" si="23"/>
        <v>3.1017889793881537E-2</v>
      </c>
      <c r="K80" s="3">
        <f t="shared" si="23"/>
        <v>2.927106230065335E-2</v>
      </c>
      <c r="L80" s="3">
        <f t="shared" si="23"/>
        <v>2.6930635415916671E-2</v>
      </c>
      <c r="M80" s="3">
        <f t="shared" si="23"/>
        <v>2.4968938072037261E-2</v>
      </c>
      <c r="N80" s="3">
        <f t="shared" si="23"/>
        <v>2.2533563956429026E-2</v>
      </c>
      <c r="O80" s="3"/>
      <c r="P80" s="3"/>
      <c r="R80" t="s">
        <v>58</v>
      </c>
    </row>
    <row r="81" spans="1:18">
      <c r="B81" s="2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8">
      <c r="B82" s="6" t="s">
        <v>67</v>
      </c>
      <c r="D82" s="18" t="s">
        <v>61</v>
      </c>
      <c r="E82" s="18"/>
      <c r="F82" s="18"/>
      <c r="G82" s="11">
        <f t="shared" ref="G82:N82" si="24">G65-G78</f>
        <v>130.32015121533368</v>
      </c>
      <c r="H82" s="11">
        <f t="shared" si="24"/>
        <v>352.09342674310938</v>
      </c>
      <c r="I82" s="11">
        <f t="shared" si="24"/>
        <v>489.94464008463001</v>
      </c>
      <c r="J82" s="11">
        <f t="shared" si="24"/>
        <v>481.41110842143644</v>
      </c>
      <c r="K82" s="11">
        <f t="shared" si="24"/>
        <v>473.17006833088453</v>
      </c>
      <c r="L82" s="11">
        <f t="shared" si="24"/>
        <v>468.47052146272836</v>
      </c>
      <c r="M82" s="11">
        <f t="shared" si="24"/>
        <v>459.18794836720554</v>
      </c>
      <c r="N82" s="11">
        <f t="shared" si="24"/>
        <v>450.37751586489139</v>
      </c>
      <c r="O82" s="3"/>
      <c r="P82" s="3"/>
      <c r="R82" t="s">
        <v>58</v>
      </c>
    </row>
    <row r="83" spans="1:18">
      <c r="B83" s="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"/>
      <c r="P83" s="3"/>
    </row>
    <row r="84" spans="1:18">
      <c r="B84" s="6" t="s">
        <v>67</v>
      </c>
      <c r="D84" s="18" t="s">
        <v>62</v>
      </c>
      <c r="E84" s="18"/>
      <c r="F84" s="18"/>
      <c r="G84" s="12">
        <f t="shared" ref="G84:N84" si="25">G65/G78-1</f>
        <v>1.0024873899299624E-2</v>
      </c>
      <c r="H84" s="12">
        <f t="shared" si="25"/>
        <v>2.669415623132565E-2</v>
      </c>
      <c r="I84" s="12">
        <f t="shared" si="25"/>
        <v>3.6397193755223434E-2</v>
      </c>
      <c r="J84" s="12">
        <f t="shared" si="25"/>
        <v>3.4687323919044388E-2</v>
      </c>
      <c r="K84" s="12">
        <f t="shared" si="25"/>
        <v>3.3123955314433129E-2</v>
      </c>
      <c r="L84" s="12">
        <f t="shared" si="25"/>
        <v>3.1934938482392372E-2</v>
      </c>
      <c r="M84" s="12">
        <f t="shared" si="25"/>
        <v>3.0539617467308044E-2</v>
      </c>
      <c r="N84" s="12">
        <f t="shared" si="25"/>
        <v>2.9293565830941892E-2</v>
      </c>
      <c r="O84" s="3"/>
      <c r="P84" s="3"/>
      <c r="R84" t="s">
        <v>58</v>
      </c>
    </row>
    <row r="85" spans="1:18" ht="16" thickBot="1"/>
    <row r="86" spans="1:18" ht="16" thickTop="1">
      <c r="A86" s="24" t="s">
        <v>70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6"/>
    </row>
    <row r="87" spans="1:18">
      <c r="A87" s="27" t="s">
        <v>76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9"/>
    </row>
    <row r="88" spans="1:18">
      <c r="A88" s="27" t="s">
        <v>71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1:18">
      <c r="A89" s="27" t="s">
        <v>77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9"/>
    </row>
    <row r="90" spans="1:18">
      <c r="A90" s="27" t="s">
        <v>72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9"/>
    </row>
    <row r="91" spans="1:18">
      <c r="A91" s="27" t="s">
        <v>73</v>
      </c>
      <c r="B91" s="28"/>
      <c r="C91" s="28"/>
      <c r="D91" s="28"/>
      <c r="E91" s="28"/>
      <c r="F91" s="28"/>
      <c r="G91" s="28"/>
      <c r="H91" s="30" t="s">
        <v>69</v>
      </c>
      <c r="I91" s="30" t="s">
        <v>69</v>
      </c>
      <c r="J91" s="28"/>
      <c r="K91" s="28"/>
      <c r="L91" s="28"/>
      <c r="M91" s="29"/>
    </row>
    <row r="92" spans="1:18">
      <c r="A92" s="27" t="s">
        <v>75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9"/>
    </row>
    <row r="93" spans="1:18" ht="16" thickBot="1">
      <c r="A93" s="31" t="s">
        <v>74</v>
      </c>
      <c r="B93" s="32"/>
      <c r="C93" s="32"/>
      <c r="D93" s="32"/>
      <c r="E93" s="32"/>
      <c r="F93" s="32"/>
      <c r="G93" s="32"/>
      <c r="H93" s="32"/>
      <c r="I93" s="33" t="s">
        <v>69</v>
      </c>
      <c r="J93" s="32"/>
      <c r="K93" s="32"/>
      <c r="L93" s="33" t="s">
        <v>69</v>
      </c>
      <c r="M93" s="34"/>
    </row>
    <row r="94" spans="1:18" ht="16" thickTop="1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2017-11-04T00:32:40Z</dcterms:created>
  <dcterms:modified xsi:type="dcterms:W3CDTF">2017-11-04T15:47:14Z</dcterms:modified>
</cp:coreProperties>
</file>