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700" yWindow="0" windowWidth="27700" windowHeight="16660" tabRatio="500"/>
  </bookViews>
  <sheets>
    <sheet name="version 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2" l="1"/>
  <c r="K16" i="2"/>
  <c r="K25" i="2"/>
  <c r="K26" i="2"/>
  <c r="K28" i="2"/>
  <c r="J14" i="2"/>
  <c r="J16" i="2"/>
  <c r="J25" i="2"/>
  <c r="J26" i="2"/>
  <c r="J28" i="2"/>
  <c r="K30" i="2"/>
  <c r="I14" i="2"/>
  <c r="I16" i="2"/>
  <c r="I25" i="2"/>
  <c r="I26" i="2"/>
  <c r="I28" i="2"/>
  <c r="J30" i="2"/>
  <c r="H14" i="2"/>
  <c r="H16" i="2"/>
  <c r="H25" i="2"/>
  <c r="H26" i="2"/>
  <c r="H28" i="2"/>
  <c r="I30" i="2"/>
  <c r="G14" i="2"/>
  <c r="G16" i="2"/>
  <c r="G25" i="2"/>
  <c r="G26" i="2"/>
  <c r="G28" i="2"/>
  <c r="H30" i="2"/>
  <c r="F14" i="2"/>
  <c r="F16" i="2"/>
  <c r="F25" i="2"/>
  <c r="F26" i="2"/>
  <c r="F28" i="2"/>
  <c r="G30" i="2"/>
  <c r="E14" i="2"/>
  <c r="E16" i="2"/>
  <c r="E25" i="2"/>
  <c r="E26" i="2"/>
  <c r="E28" i="2"/>
  <c r="F30" i="2"/>
  <c r="D14" i="2"/>
  <c r="D16" i="2"/>
  <c r="D25" i="2"/>
  <c r="D26" i="2"/>
  <c r="D28" i="2"/>
  <c r="E30" i="2"/>
  <c r="D30" i="2"/>
  <c r="K29" i="2"/>
  <c r="J29" i="2"/>
  <c r="I29" i="2"/>
  <c r="H29" i="2"/>
  <c r="G29" i="2"/>
  <c r="F29" i="2"/>
  <c r="E29" i="2"/>
  <c r="D29" i="2"/>
  <c r="E35" i="2"/>
  <c r="F35" i="2"/>
  <c r="G35" i="2"/>
  <c r="H35" i="2"/>
  <c r="I35" i="2"/>
  <c r="J35" i="2"/>
  <c r="K35" i="2"/>
  <c r="D35" i="2"/>
  <c r="E33" i="2"/>
  <c r="F33" i="2"/>
  <c r="G33" i="2"/>
  <c r="H33" i="2"/>
  <c r="I33" i="2"/>
  <c r="J33" i="2"/>
  <c r="K33" i="2"/>
  <c r="D33" i="2"/>
  <c r="E21" i="2"/>
  <c r="E23" i="2"/>
  <c r="F21" i="2"/>
  <c r="F23" i="2"/>
  <c r="G21" i="2"/>
  <c r="G23" i="2"/>
  <c r="H21" i="2"/>
  <c r="H23" i="2"/>
  <c r="I21" i="2"/>
  <c r="I23" i="2"/>
  <c r="J21" i="2"/>
  <c r="J23" i="2"/>
  <c r="K21" i="2"/>
  <c r="K23" i="2"/>
  <c r="D21" i="2"/>
  <c r="D23" i="2"/>
  <c r="C21" i="2"/>
  <c r="L25" i="2"/>
  <c r="M25" i="2"/>
  <c r="C23" i="2"/>
  <c r="C14" i="2"/>
  <c r="C16" i="2"/>
  <c r="K18" i="2"/>
  <c r="J18" i="2"/>
  <c r="I18" i="2"/>
  <c r="H18" i="2"/>
  <c r="G18" i="2"/>
  <c r="F18" i="2"/>
  <c r="E18" i="2"/>
  <c r="D18" i="2"/>
  <c r="K17" i="2"/>
  <c r="J17" i="2"/>
  <c r="I17" i="2"/>
  <c r="H17" i="2"/>
  <c r="G17" i="2"/>
  <c r="F17" i="2"/>
  <c r="E17" i="2"/>
  <c r="D17" i="2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<sst xmlns="http://schemas.openxmlformats.org/spreadsheetml/2006/main" count="60" uniqueCount="37">
  <si>
    <t>Base Property Tax Bill + CPA Surcharge</t>
  </si>
  <si>
    <t>FY18</t>
  </si>
  <si>
    <t>FY19</t>
  </si>
  <si>
    <t>FY20</t>
  </si>
  <si>
    <t>FY21</t>
  </si>
  <si>
    <t>FY22</t>
  </si>
  <si>
    <t>FY23</t>
  </si>
  <si>
    <t>FY24</t>
  </si>
  <si>
    <t>FY25</t>
  </si>
  <si>
    <t>FY26</t>
  </si>
  <si>
    <t xml:space="preserve">  annual increase</t>
  </si>
  <si>
    <t>Total tax bill</t>
  </si>
  <si>
    <t>Tax bill after mitigation</t>
  </si>
  <si>
    <t>Source</t>
  </si>
  <si>
    <t>slide 7 of https://www.lexingtonma.gov/sites/lexingtonma/files/uploads/capital_financing_debt_model_stm2-3_10.16.17.pdf</t>
  </si>
  <si>
    <t>calculated from above rows by Patrick Mehr</t>
  </si>
  <si>
    <t>FY27</t>
  </si>
  <si>
    <t>FY28</t>
  </si>
  <si>
    <t>FY17</t>
  </si>
  <si>
    <t>Fire Station/Swing Space</t>
  </si>
  <si>
    <t>Hastings</t>
  </si>
  <si>
    <t>Lexington Children's Place</t>
  </si>
  <si>
    <t>IF Dec 4 debt exclusion PASSES:</t>
  </si>
  <si>
    <t>slide 3 of https://www.lexingtonma.gov/sites/lexingtonma/files/uploads/capital_financing_debt_model_stm2-3_10.16.17.pdf</t>
  </si>
  <si>
    <t>IF Dec 4 debt exclusion FAILS:</t>
  </si>
  <si>
    <t>plus excluded Debt (Existing + Dec 4 projects)</t>
  </si>
  <si>
    <t xml:space="preserve">  Dec 4 projects as a % of excluded Debt (Existing + Dec 4 projects)</t>
  </si>
  <si>
    <t>Tax bill after mitigation WITHOUT Dec 4 projects</t>
  </si>
  <si>
    <t xml:space="preserve">  $ change (from previous year)</t>
  </si>
  <si>
    <t xml:space="preserve">  % change (from previous year)</t>
  </si>
  <si>
    <t>Tax Bill for Home of Median Value ($831,000) if Dec 4 debt exclusion passes or fails</t>
  </si>
  <si>
    <t>$ tax increase if Dec 4 debt exclusion PASSES</t>
  </si>
  <si>
    <t>% tax increase if Dec 4 debt exclusion PASSES</t>
  </si>
  <si>
    <t xml:space="preserve">  less Mitigation</t>
  </si>
  <si>
    <t xml:space="preserve">  debt service for Dec 4 projects</t>
  </si>
  <si>
    <t>Excluded Debt Service already authorized</t>
  </si>
  <si>
    <t>New annual debt service for Dec 4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</si>
</sst>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164" fontId="6" fillId="0" borderId="0" xfId="1" applyNumberFormat="1" applyFont="1"/>
    <xf numFmtId="0" fontId="6" fillId="2" borderId="0" xfId="0" applyFont="1" applyFill="1"/>
    <xf numFmtId="165" fontId="6" fillId="2" borderId="0" xfId="0" applyNumberFormat="1" applyFont="1" applyFill="1"/>
    <xf numFmtId="164" fontId="6" fillId="2" borderId="0" xfId="1" applyNumberFormat="1" applyFont="1" applyFill="1"/>
    <xf numFmtId="164" fontId="0" fillId="0" borderId="0" xfId="0" applyNumberFormat="1"/>
    <xf numFmtId="0" fontId="0" fillId="0" borderId="0" xfId="0" applyFill="1"/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A9" sqref="A9"/>
    </sheetView>
  </sheetViews>
  <sheetFormatPr baseColWidth="10" defaultRowHeight="15" x14ac:dyDescent="0"/>
  <cols>
    <col min="1" max="1" width="42" customWidth="1"/>
    <col min="2" max="2" width="10.33203125" customWidth="1"/>
    <col min="3" max="8" width="11.33203125" customWidth="1"/>
    <col min="9" max="13" width="10.33203125" customWidth="1"/>
    <col min="14" max="14" width="2.6640625" customWidth="1"/>
  </cols>
  <sheetData>
    <row r="1" spans="1:15">
      <c r="A1" s="4" t="s">
        <v>30</v>
      </c>
    </row>
    <row r="2" spans="1:15">
      <c r="B2" s="3" t="s">
        <v>18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16</v>
      </c>
      <c r="M2" s="3" t="s">
        <v>17</v>
      </c>
      <c r="O2" s="5" t="s">
        <v>13</v>
      </c>
    </row>
    <row r="3" spans="1:15">
      <c r="A3" t="s">
        <v>0</v>
      </c>
      <c r="C3" s="2">
        <v>12065</v>
      </c>
      <c r="D3" s="2">
        <v>12370</v>
      </c>
      <c r="E3" s="2">
        <v>12681</v>
      </c>
      <c r="F3" s="2">
        <v>13000</v>
      </c>
      <c r="G3" s="2">
        <v>13326</v>
      </c>
      <c r="H3" s="2">
        <v>13660</v>
      </c>
      <c r="I3" s="2">
        <v>14002</v>
      </c>
      <c r="J3" s="2">
        <v>14352</v>
      </c>
      <c r="K3" s="2">
        <v>14709</v>
      </c>
      <c r="L3" s="2"/>
      <c r="M3" s="2"/>
      <c r="O3" t="s">
        <v>14</v>
      </c>
    </row>
    <row r="4" spans="1:15">
      <c r="A4" t="s">
        <v>10</v>
      </c>
      <c r="D4" s="1">
        <f>D3/C3-1</f>
        <v>2.5279734769995788E-2</v>
      </c>
      <c r="E4" s="1">
        <f t="shared" ref="E4:K4" si="0">E3/D3-1</f>
        <v>2.5141471301535878E-2</v>
      </c>
      <c r="F4" s="1">
        <f t="shared" si="0"/>
        <v>2.5155744815077652E-2</v>
      </c>
      <c r="G4" s="1">
        <f t="shared" si="0"/>
        <v>2.5076923076922997E-2</v>
      </c>
      <c r="H4" s="1">
        <f t="shared" si="0"/>
        <v>2.5063785081794965E-2</v>
      </c>
      <c r="I4" s="1">
        <f t="shared" si="0"/>
        <v>2.5036603221083364E-2</v>
      </c>
      <c r="J4" s="1">
        <f t="shared" si="0"/>
        <v>2.4996429081559857E-2</v>
      </c>
      <c r="K4" s="1">
        <f t="shared" si="0"/>
        <v>2.4874581939799301E-2</v>
      </c>
      <c r="L4" s="1"/>
      <c r="M4" s="1"/>
    </row>
    <row r="5" spans="1:15">
      <c r="A5" t="s">
        <v>25</v>
      </c>
      <c r="C5" s="2">
        <v>795</v>
      </c>
      <c r="D5" s="2">
        <v>1015</v>
      </c>
      <c r="E5" s="2">
        <v>1243</v>
      </c>
      <c r="F5" s="2">
        <v>1383</v>
      </c>
      <c r="G5" s="2">
        <v>1345</v>
      </c>
      <c r="H5" s="2">
        <v>1296</v>
      </c>
      <c r="I5" s="2">
        <v>1171</v>
      </c>
      <c r="J5" s="2">
        <v>1143</v>
      </c>
      <c r="K5" s="2">
        <v>1116</v>
      </c>
      <c r="L5" s="2"/>
      <c r="M5" s="2"/>
      <c r="O5" t="s">
        <v>14</v>
      </c>
    </row>
    <row r="6" spans="1:15"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>
      <c r="A7" t="s">
        <v>35</v>
      </c>
      <c r="B7" s="2">
        <v>8330185</v>
      </c>
      <c r="C7" s="2">
        <v>10858883</v>
      </c>
      <c r="D7" s="2">
        <v>11981750</v>
      </c>
      <c r="E7" s="2">
        <v>12376649</v>
      </c>
      <c r="F7" s="2">
        <v>11397476</v>
      </c>
      <c r="G7" s="2">
        <v>11007548</v>
      </c>
      <c r="H7" s="2">
        <v>10467857</v>
      </c>
      <c r="I7" s="2">
        <v>8852166</v>
      </c>
      <c r="J7" s="2">
        <v>8616806</v>
      </c>
      <c r="K7" s="2">
        <v>8379296</v>
      </c>
      <c r="L7" s="2">
        <v>7988562</v>
      </c>
      <c r="M7" s="2">
        <v>7463194</v>
      </c>
      <c r="O7" t="s">
        <v>23</v>
      </c>
    </row>
    <row r="8" spans="1:15">
      <c r="A8" s="6" t="s">
        <v>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>
      <c r="A9" t="s">
        <v>19</v>
      </c>
      <c r="C9" s="2"/>
      <c r="D9" s="2">
        <v>748195</v>
      </c>
      <c r="E9" s="2">
        <v>1643728</v>
      </c>
      <c r="F9" s="2">
        <v>1613221</v>
      </c>
      <c r="G9" s="2">
        <v>1582714</v>
      </c>
      <c r="H9" s="2">
        <v>1552207</v>
      </c>
      <c r="I9" s="2">
        <v>1521700</v>
      </c>
      <c r="J9" s="2">
        <v>1491194</v>
      </c>
      <c r="K9" s="2">
        <v>1460687</v>
      </c>
      <c r="L9" s="2">
        <v>1430180</v>
      </c>
      <c r="M9" s="2">
        <v>1399673</v>
      </c>
      <c r="O9" t="s">
        <v>23</v>
      </c>
    </row>
    <row r="10" spans="1:15">
      <c r="A10" t="s">
        <v>20</v>
      </c>
      <c r="C10" s="2"/>
      <c r="D10" s="2">
        <v>476212</v>
      </c>
      <c r="E10" s="2">
        <v>2160580</v>
      </c>
      <c r="F10" s="2">
        <v>3572415</v>
      </c>
      <c r="G10" s="2">
        <v>3506123</v>
      </c>
      <c r="H10" s="2">
        <v>3439831</v>
      </c>
      <c r="I10" s="2">
        <v>3373539</v>
      </c>
      <c r="J10" s="2">
        <v>3307247</v>
      </c>
      <c r="K10" s="2">
        <v>3240955</v>
      </c>
      <c r="L10" s="2">
        <v>3174663</v>
      </c>
      <c r="M10" s="2">
        <v>3108371</v>
      </c>
      <c r="O10" t="s">
        <v>23</v>
      </c>
    </row>
    <row r="11" spans="1:15">
      <c r="A11" t="s">
        <v>21</v>
      </c>
      <c r="C11" s="2"/>
      <c r="D11" s="2">
        <v>540597</v>
      </c>
      <c r="E11" s="2">
        <v>1087043</v>
      </c>
      <c r="F11" s="2">
        <v>1067204</v>
      </c>
      <c r="G11" s="2">
        <v>1047365</v>
      </c>
      <c r="H11" s="2">
        <v>1027525</v>
      </c>
      <c r="I11" s="2">
        <v>1007686</v>
      </c>
      <c r="J11" s="2">
        <v>987847</v>
      </c>
      <c r="K11" s="2">
        <v>968008</v>
      </c>
      <c r="L11" s="2">
        <v>948169</v>
      </c>
      <c r="M11" s="2">
        <v>928330</v>
      </c>
      <c r="O11" t="s">
        <v>23</v>
      </c>
    </row>
    <row r="12" spans="1: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5">
      <c r="A13" s="6" t="s">
        <v>22</v>
      </c>
    </row>
    <row r="14" spans="1:15">
      <c r="A14" t="s">
        <v>11</v>
      </c>
      <c r="C14" s="2">
        <f>C3+C5</f>
        <v>12860</v>
      </c>
      <c r="D14" s="2">
        <f>D3+D5</f>
        <v>13385</v>
      </c>
      <c r="E14" s="2">
        <f>E3+E5</f>
        <v>13924</v>
      </c>
      <c r="F14" s="2">
        <f>F3+F5</f>
        <v>14383</v>
      </c>
      <c r="G14" s="2">
        <f>G3+G5</f>
        <v>14671</v>
      </c>
      <c r="H14" s="2">
        <f>H3+H5</f>
        <v>14956</v>
      </c>
      <c r="I14" s="2">
        <f>I3+I5</f>
        <v>15173</v>
      </c>
      <c r="J14" s="2">
        <f>J3+J5</f>
        <v>15495</v>
      </c>
      <c r="K14" s="2">
        <f>K3+K5</f>
        <v>15825</v>
      </c>
      <c r="L14" s="2"/>
      <c r="M14" s="2"/>
      <c r="O14" t="s">
        <v>14</v>
      </c>
    </row>
    <row r="15" spans="1:15">
      <c r="A15" t="s">
        <v>33</v>
      </c>
      <c r="C15" s="2">
        <v>-142</v>
      </c>
      <c r="D15" s="2">
        <v>-255</v>
      </c>
      <c r="E15" s="2">
        <v>-382</v>
      </c>
      <c r="F15" s="2">
        <v>-432</v>
      </c>
      <c r="G15" s="2">
        <v>-311</v>
      </c>
      <c r="H15" s="2">
        <v>-198</v>
      </c>
      <c r="I15" s="2">
        <v>-35</v>
      </c>
      <c r="J15" s="2">
        <v>0</v>
      </c>
      <c r="K15" s="2">
        <v>0</v>
      </c>
      <c r="L15" s="2"/>
      <c r="M15" s="2"/>
      <c r="O15" t="s">
        <v>14</v>
      </c>
    </row>
    <row r="16" spans="1:15">
      <c r="A16" s="6" t="s">
        <v>12</v>
      </c>
      <c r="B16" s="6"/>
      <c r="C16" s="7">
        <f>C14+C15</f>
        <v>12718</v>
      </c>
      <c r="D16" s="7">
        <f>D14+D15</f>
        <v>13130</v>
      </c>
      <c r="E16" s="7">
        <f>E14+E15</f>
        <v>13542</v>
      </c>
      <c r="F16" s="7">
        <f>F14+F15</f>
        <v>13951</v>
      </c>
      <c r="G16" s="7">
        <f>G14+G15</f>
        <v>14360</v>
      </c>
      <c r="H16" s="7">
        <f>H14+H15</f>
        <v>14758</v>
      </c>
      <c r="I16" s="7">
        <f>I14+I15</f>
        <v>15138</v>
      </c>
      <c r="J16" s="7">
        <f>J14+J15</f>
        <v>15495</v>
      </c>
      <c r="K16" s="7">
        <f>K14+K15</f>
        <v>15825</v>
      </c>
      <c r="L16" s="2"/>
      <c r="M16" s="2"/>
      <c r="O16" t="s">
        <v>14</v>
      </c>
    </row>
    <row r="17" spans="1:18">
      <c r="A17" t="s">
        <v>28</v>
      </c>
      <c r="C17" s="2">
        <v>360</v>
      </c>
      <c r="D17" s="2">
        <f t="shared" ref="D17:K17" si="1">D16-C16</f>
        <v>412</v>
      </c>
      <c r="E17" s="2">
        <f t="shared" si="1"/>
        <v>412</v>
      </c>
      <c r="F17" s="2">
        <f t="shared" si="1"/>
        <v>409</v>
      </c>
      <c r="G17" s="2">
        <f t="shared" si="1"/>
        <v>409</v>
      </c>
      <c r="H17" s="2">
        <f t="shared" si="1"/>
        <v>398</v>
      </c>
      <c r="I17" s="2">
        <f t="shared" si="1"/>
        <v>380</v>
      </c>
      <c r="J17" s="2">
        <f t="shared" si="1"/>
        <v>357</v>
      </c>
      <c r="K17" s="2">
        <f t="shared" si="1"/>
        <v>330</v>
      </c>
      <c r="L17" s="2"/>
      <c r="M17" s="2"/>
      <c r="O17" t="s">
        <v>14</v>
      </c>
    </row>
    <row r="18" spans="1:18">
      <c r="A18" t="s">
        <v>29</v>
      </c>
      <c r="D18" s="1">
        <f t="shared" ref="D18:K18" si="2">D16/C16-1</f>
        <v>3.2395030665198998E-2</v>
      </c>
      <c r="E18" s="1">
        <f t="shared" si="2"/>
        <v>3.1378522467631287E-2</v>
      </c>
      <c r="F18" s="1">
        <f t="shared" si="2"/>
        <v>3.020233348102197E-2</v>
      </c>
      <c r="G18" s="1">
        <f t="shared" si="2"/>
        <v>2.9316894846247665E-2</v>
      </c>
      <c r="H18" s="1">
        <f t="shared" si="2"/>
        <v>2.7715877437325842E-2</v>
      </c>
      <c r="I18" s="1">
        <f t="shared" si="2"/>
        <v>2.5748746442607384E-2</v>
      </c>
      <c r="J18" s="1">
        <f t="shared" si="2"/>
        <v>2.3583036068172802E-2</v>
      </c>
      <c r="K18" s="1">
        <f t="shared" si="2"/>
        <v>2.1297192642788065E-2</v>
      </c>
      <c r="L18" s="1"/>
      <c r="M18" s="1"/>
      <c r="O18" t="s">
        <v>14</v>
      </c>
    </row>
    <row r="19" spans="1:18"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8">
      <c r="A20" s="6" t="s">
        <v>24</v>
      </c>
    </row>
    <row r="21" spans="1:18">
      <c r="A21" t="s">
        <v>11</v>
      </c>
      <c r="C21" s="2">
        <f>C3+C5</f>
        <v>12860</v>
      </c>
      <c r="D21" s="2">
        <f>D3+D5</f>
        <v>13385</v>
      </c>
      <c r="E21" s="2">
        <f>E3+E5</f>
        <v>13924</v>
      </c>
      <c r="F21" s="2">
        <f>F3+F5</f>
        <v>14383</v>
      </c>
      <c r="G21" s="2">
        <f>G3+G5</f>
        <v>14671</v>
      </c>
      <c r="H21" s="2">
        <f>H3+H5</f>
        <v>14956</v>
      </c>
      <c r="I21" s="2">
        <f>I3+I5</f>
        <v>15173</v>
      </c>
      <c r="J21" s="2">
        <f>J3+J5</f>
        <v>15495</v>
      </c>
      <c r="K21" s="2">
        <f>K3+K5</f>
        <v>15825</v>
      </c>
      <c r="L21" s="2"/>
      <c r="M21" s="2"/>
      <c r="O21" t="s">
        <v>14</v>
      </c>
    </row>
    <row r="22" spans="1:18">
      <c r="A22" t="s">
        <v>33</v>
      </c>
      <c r="C22" s="2">
        <v>-142</v>
      </c>
      <c r="D22" s="2">
        <v>-255</v>
      </c>
      <c r="E22" s="2">
        <v>-382</v>
      </c>
      <c r="F22" s="2">
        <v>-432</v>
      </c>
      <c r="G22" s="2">
        <v>-311</v>
      </c>
      <c r="H22" s="2">
        <v>-198</v>
      </c>
      <c r="I22" s="2">
        <v>-35</v>
      </c>
      <c r="J22" s="2">
        <v>0</v>
      </c>
      <c r="K22" s="2">
        <v>0</v>
      </c>
      <c r="L22" s="2"/>
      <c r="M22" s="2"/>
      <c r="O22" t="s">
        <v>14</v>
      </c>
    </row>
    <row r="23" spans="1:18">
      <c r="A23" t="s">
        <v>12</v>
      </c>
      <c r="C23" s="2">
        <f>C21+C22</f>
        <v>12718</v>
      </c>
      <c r="D23" s="2">
        <f>D21+D22</f>
        <v>13130</v>
      </c>
      <c r="E23" s="2">
        <f>E21+E22</f>
        <v>13542</v>
      </c>
      <c r="F23" s="2">
        <f>F21+F22</f>
        <v>13951</v>
      </c>
      <c r="G23" s="2">
        <f>G21+G22</f>
        <v>14360</v>
      </c>
      <c r="H23" s="2">
        <f>H21+H22</f>
        <v>14758</v>
      </c>
      <c r="I23" s="2">
        <f>I21+I22</f>
        <v>15138</v>
      </c>
      <c r="J23" s="2">
        <f>J21+J22</f>
        <v>15495</v>
      </c>
      <c r="K23" s="2">
        <f>K21+K22</f>
        <v>15825</v>
      </c>
      <c r="L23" s="2"/>
      <c r="M23" s="2"/>
      <c r="O23" t="s">
        <v>14</v>
      </c>
    </row>
    <row r="24" spans="1:18">
      <c r="C24" s="2"/>
    </row>
    <row r="25" spans="1:18">
      <c r="A25" t="s">
        <v>26</v>
      </c>
      <c r="D25" s="1">
        <f>SUM(D9:D11)/(D7+SUM(D9:D11))</f>
        <v>0.12839423765057556</v>
      </c>
      <c r="E25" s="1">
        <f>SUM(E9:E11)/(E7+SUM(E9:E11))</f>
        <v>0.28326100301135049</v>
      </c>
      <c r="F25" s="1">
        <f>SUM(F9:F11)/(F7+SUM(F9:F11))</f>
        <v>0.35426221264253854</v>
      </c>
      <c r="G25" s="1">
        <f>SUM(G9:G11)/(G7+SUM(G9:G11))</f>
        <v>0.35792647466277799</v>
      </c>
      <c r="H25" s="1">
        <f>SUM(H9:H11)/(H7+SUM(H9:H11))</f>
        <v>0.3651003613664236</v>
      </c>
      <c r="I25" s="1">
        <f>SUM(I9:I11)/(I7+SUM(I9:I11))</f>
        <v>0.40006022328157786</v>
      </c>
      <c r="J25" s="1">
        <f>SUM(J9:J11)/(J7+SUM(J9:J11))</f>
        <v>0.40173923741662732</v>
      </c>
      <c r="K25" s="1">
        <f>SUM(K9:K11)/(K7+SUM(K9:K11))</f>
        <v>0.40356408231621077</v>
      </c>
      <c r="L25" s="1">
        <f>SUM(L9:L11)/(L7+SUM(L9:L11))</f>
        <v>0.41007138461156734</v>
      </c>
      <c r="M25" s="1">
        <f>SUM(M9:M11)/(M7+SUM(M9:M11))</f>
        <v>0.42143845437304567</v>
      </c>
      <c r="O25" t="s">
        <v>15</v>
      </c>
      <c r="P25" s="13"/>
      <c r="Q25" s="13"/>
      <c r="R25" s="13"/>
    </row>
    <row r="26" spans="1:18">
      <c r="A26" t="s">
        <v>34</v>
      </c>
      <c r="D26" s="2">
        <f>D25*D5</f>
        <v>130.32015121533419</v>
      </c>
      <c r="E26" s="2">
        <f>E25*E5</f>
        <v>352.09342674310864</v>
      </c>
      <c r="F26" s="2">
        <f>F25*F5</f>
        <v>489.94464008463081</v>
      </c>
      <c r="G26" s="2">
        <f>G25*G5</f>
        <v>481.41110842143638</v>
      </c>
      <c r="H26" s="2">
        <f>H25*H5</f>
        <v>473.17006833088499</v>
      </c>
      <c r="I26" s="2">
        <f>I25*I5</f>
        <v>468.47052146272767</v>
      </c>
      <c r="J26" s="2">
        <f>J25*J5</f>
        <v>459.18794836720502</v>
      </c>
      <c r="K26" s="2">
        <f>K25*K5</f>
        <v>450.37751586489122</v>
      </c>
      <c r="L26" s="1"/>
      <c r="M26" s="1"/>
      <c r="O26" t="s">
        <v>15</v>
      </c>
      <c r="P26" s="13"/>
      <c r="Q26" s="13"/>
      <c r="R26" s="13"/>
    </row>
    <row r="27" spans="1:18">
      <c r="D27" s="1"/>
      <c r="E27" s="1"/>
      <c r="F27" s="1"/>
      <c r="G27" s="1"/>
      <c r="H27" s="1"/>
      <c r="I27" s="1"/>
      <c r="J27" s="1"/>
      <c r="K27" s="1"/>
      <c r="L27" s="1"/>
      <c r="M27" s="1"/>
      <c r="P27" s="13"/>
      <c r="Q27" s="13"/>
      <c r="R27" s="13"/>
    </row>
    <row r="28" spans="1:18">
      <c r="A28" s="6" t="s">
        <v>27</v>
      </c>
      <c r="B28" s="6"/>
      <c r="C28" s="7">
        <v>12718</v>
      </c>
      <c r="D28" s="7">
        <f>D16-D26</f>
        <v>12999.679848784666</v>
      </c>
      <c r="E28" s="7">
        <f>E16-E26</f>
        <v>13189.906573256891</v>
      </c>
      <c r="F28" s="7">
        <f>F16-F26</f>
        <v>13461.05535991537</v>
      </c>
      <c r="G28" s="7">
        <f>G16-G26</f>
        <v>13878.588891578564</v>
      </c>
      <c r="H28" s="7">
        <f>H16-H26</f>
        <v>14284.829931669115</v>
      </c>
      <c r="I28" s="7">
        <f>I16-I26</f>
        <v>14669.529478537272</v>
      </c>
      <c r="J28" s="7">
        <f>J16-J26</f>
        <v>15035.812051632794</v>
      </c>
      <c r="K28" s="7">
        <f>K16-K26</f>
        <v>15374.622484135109</v>
      </c>
      <c r="L28" s="1"/>
      <c r="M28" s="1"/>
      <c r="O28" t="s">
        <v>15</v>
      </c>
      <c r="P28" s="13"/>
      <c r="Q28" s="13"/>
      <c r="R28" s="13"/>
    </row>
    <row r="29" spans="1:18">
      <c r="A29" t="s">
        <v>28</v>
      </c>
      <c r="C29" s="2">
        <v>360</v>
      </c>
      <c r="D29" s="2">
        <f>D28-C28</f>
        <v>281.67984878466632</v>
      </c>
      <c r="E29" s="2">
        <f t="shared" ref="E29" si="3">E28-D28</f>
        <v>190.2267244722243</v>
      </c>
      <c r="F29" s="2">
        <f t="shared" ref="F29" si="4">F28-E28</f>
        <v>271.14878665847937</v>
      </c>
      <c r="G29" s="2">
        <f t="shared" ref="G29" si="5">G28-F28</f>
        <v>417.53353166319357</v>
      </c>
      <c r="H29" s="2">
        <f t="shared" ref="H29" si="6">H28-G28</f>
        <v>406.24104009055191</v>
      </c>
      <c r="I29" s="2">
        <f t="shared" ref="I29" si="7">I28-H28</f>
        <v>384.69954686815618</v>
      </c>
      <c r="J29" s="2">
        <f t="shared" ref="J29" si="8">J28-I28</f>
        <v>366.28257309552282</v>
      </c>
      <c r="K29" s="2">
        <f t="shared" ref="K29" si="9">K28-J28</f>
        <v>338.81043250231414</v>
      </c>
      <c r="L29" s="1"/>
      <c r="M29" s="1"/>
      <c r="O29" t="s">
        <v>15</v>
      </c>
      <c r="P29" s="13"/>
      <c r="Q29" s="13"/>
      <c r="R29" s="13"/>
    </row>
    <row r="30" spans="1:18">
      <c r="A30" t="s">
        <v>29</v>
      </c>
      <c r="D30" s="1">
        <f>D28/C28-1</f>
        <v>2.2148124609582265E-2</v>
      </c>
      <c r="E30" s="1">
        <f t="shared" ref="E30" si="10">E28/D28-1</f>
        <v>1.4633185331099474E-2</v>
      </c>
      <c r="F30" s="1">
        <f t="shared" ref="F30" si="11">F28/E28-1</f>
        <v>2.0557293954473144E-2</v>
      </c>
      <c r="G30" s="1">
        <f t="shared" ref="G30" si="12">G28/F28-1</f>
        <v>3.1017889793881537E-2</v>
      </c>
      <c r="H30" s="1">
        <f t="shared" ref="H30" si="13">H28/G28-1</f>
        <v>2.927106230065335E-2</v>
      </c>
      <c r="I30" s="1">
        <f t="shared" ref="I30" si="14">I28/H28-1</f>
        <v>2.6930635415916671E-2</v>
      </c>
      <c r="J30" s="1">
        <f t="shared" ref="J30" si="15">J28/I28-1</f>
        <v>2.4968938072037261E-2</v>
      </c>
      <c r="K30" s="1">
        <f t="shared" ref="K30" si="16">K28/J28-1</f>
        <v>2.2533563956429026E-2</v>
      </c>
      <c r="L30" s="1"/>
      <c r="M30" s="1"/>
      <c r="O30" t="s">
        <v>15</v>
      </c>
      <c r="P30" s="13"/>
      <c r="Q30" s="13"/>
      <c r="R30" s="13"/>
    </row>
    <row r="31" spans="1:18">
      <c r="D31" s="1"/>
      <c r="E31" s="1"/>
      <c r="F31" s="1"/>
      <c r="G31" s="1"/>
      <c r="H31" s="1"/>
      <c r="I31" s="1"/>
      <c r="J31" s="1"/>
      <c r="K31" s="1"/>
      <c r="L31" s="1"/>
      <c r="M31" s="1"/>
      <c r="P31" s="13"/>
      <c r="Q31" s="13"/>
      <c r="R31" s="13"/>
    </row>
    <row r="32" spans="1:18">
      <c r="A32" s="6"/>
      <c r="B32" s="6"/>
      <c r="C32" s="6"/>
      <c r="D32" s="8"/>
      <c r="E32" s="8"/>
      <c r="F32" s="8"/>
      <c r="G32" s="8"/>
      <c r="H32" s="8"/>
      <c r="I32" s="8"/>
      <c r="J32" s="8"/>
      <c r="K32" s="8"/>
      <c r="L32" s="1"/>
      <c r="M32" s="1"/>
      <c r="P32" s="13"/>
      <c r="Q32" s="13"/>
      <c r="R32" s="13"/>
    </row>
    <row r="33" spans="1:18">
      <c r="A33" s="9" t="s">
        <v>31</v>
      </c>
      <c r="B33" s="9"/>
      <c r="C33" s="9"/>
      <c r="D33" s="10">
        <f>D16-D28</f>
        <v>130.32015121533368</v>
      </c>
      <c r="E33" s="10">
        <f>E16-E28</f>
        <v>352.09342674310938</v>
      </c>
      <c r="F33" s="10">
        <f>F16-F28</f>
        <v>489.94464008463001</v>
      </c>
      <c r="G33" s="10">
        <f>G16-G28</f>
        <v>481.41110842143644</v>
      </c>
      <c r="H33" s="10">
        <f>H16-H28</f>
        <v>473.17006833088453</v>
      </c>
      <c r="I33" s="10">
        <f>I16-I28</f>
        <v>468.47052146272836</v>
      </c>
      <c r="J33" s="10">
        <f>J16-J28</f>
        <v>459.18794836720554</v>
      </c>
      <c r="K33" s="10">
        <f>K16-K28</f>
        <v>450.37751586489139</v>
      </c>
      <c r="L33" s="1"/>
      <c r="M33" s="1"/>
      <c r="O33" t="s">
        <v>15</v>
      </c>
      <c r="P33" s="13"/>
      <c r="Q33" s="13"/>
      <c r="R33" s="13"/>
    </row>
    <row r="34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  <c r="M34" s="1"/>
      <c r="P34" s="13"/>
      <c r="Q34" s="13"/>
      <c r="R34" s="13"/>
    </row>
    <row r="35" spans="1:18">
      <c r="A35" s="9" t="s">
        <v>32</v>
      </c>
      <c r="B35" s="9"/>
      <c r="C35" s="9"/>
      <c r="D35" s="11">
        <f>D16/D28-1</f>
        <v>1.0024873899299624E-2</v>
      </c>
      <c r="E35" s="11">
        <f>E16/E28-1</f>
        <v>2.669415623132565E-2</v>
      </c>
      <c r="F35" s="11">
        <f>F16/F28-1</f>
        <v>3.6397193755223434E-2</v>
      </c>
      <c r="G35" s="11">
        <f>G16/G28-1</f>
        <v>3.4687323919044388E-2</v>
      </c>
      <c r="H35" s="11">
        <f>H16/H28-1</f>
        <v>3.3123955314433129E-2</v>
      </c>
      <c r="I35" s="11">
        <f>I16/I28-1</f>
        <v>3.1934938482392372E-2</v>
      </c>
      <c r="J35" s="11">
        <f>J16/J28-1</f>
        <v>3.0539617467308044E-2</v>
      </c>
      <c r="K35" s="11">
        <f>K16/K28-1</f>
        <v>2.9293565830941892E-2</v>
      </c>
      <c r="L35" s="1"/>
      <c r="M35" s="1"/>
      <c r="O35" t="s">
        <v>15</v>
      </c>
      <c r="P35" s="13"/>
      <c r="Q35" s="13"/>
      <c r="R35" s="13"/>
    </row>
    <row r="37" spans="1:18">
      <c r="K37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Mehr</dc:creator>
  <cp:lastModifiedBy>Patrick Mehr</cp:lastModifiedBy>
  <dcterms:created xsi:type="dcterms:W3CDTF">2017-10-26T15:37:36Z</dcterms:created>
  <dcterms:modified xsi:type="dcterms:W3CDTF">2017-10-28T13:04:37Z</dcterms:modified>
</cp:coreProperties>
</file>