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0" windowWidth="12400" windowHeight="17720" activeTab="0"/>
  </bookViews>
  <sheets>
    <sheet name="Data from 18 cities &amp; towns" sheetId="1" r:id="rId1"/>
  </sheets>
  <definedNames/>
  <calcPr fullCalcOnLoad="1"/>
</workbook>
</file>

<file path=xl/sharedStrings.xml><?xml version="1.0" encoding="utf-8"?>
<sst xmlns="http://schemas.openxmlformats.org/spreadsheetml/2006/main" count="164" uniqueCount="106">
  <si>
    <t>ttracy@watertown-ma.gov,gshattuck@watertown-ma.gov</t>
  </si>
  <si>
    <t>JCox@cityofwoburn.com</t>
  </si>
  <si>
    <t>dlemoyne@wayland.ma.us</t>
  </si>
  <si>
    <t>bcurtin@burlmass.org,jhyde@burlmass.org</t>
  </si>
  <si>
    <t>mayor@city.waltham.ma.us,barnold@city.waltham.ma.us,kmurphy@city.waltham.ma.us</t>
  </si>
  <si>
    <t>CMalloy@town.arlington.ma.us,SDunton@town.arlington.ma.us</t>
  </si>
  <si>
    <t>cushman.v@westonmass.org</t>
  </si>
  <si>
    <t>mfleckner@acton-ma.gov,maltieri@mail.ab.mec.edu,ckraus@acton-ma.gov,rcvitkovich@mail.ab.mec.edu</t>
  </si>
  <si>
    <t>ehoward@winchester.us</t>
  </si>
  <si>
    <t>pdeschenes@newtonma.gov</t>
  </si>
  <si>
    <t>SGrintchenko@needhamma.gov,edennis@needhamma.gov</t>
  </si>
  <si>
    <t>jporter@town.bedford.ma.us</t>
  </si>
  <si>
    <t>bduddy@colonial.net,alogalbo@concordma.gov,afoley@concordma.gov</t>
  </si>
  <si>
    <t>feeleyk@lincolntown.org</t>
  </si>
  <si>
    <t>kathleen_mcginnis@town.brookline.ma.us</t>
  </si>
  <si>
    <t>sadler@wellesleyma.gov</t>
  </si>
  <si>
    <t>glenzelk@hingham-ma.com</t>
  </si>
  <si>
    <t>Marianne Fleckner HR Dir 978-264-9603, Claire Kraus HR Asst; Schools: 978.264.4700 Ruth Cvitkovich Benefits Adm x3214, Marie Altieri x3212, Judy Segal x 3209</t>
  </si>
  <si>
    <t>cpessotti@belmont-ma.gov</t>
  </si>
  <si>
    <t>treasurer@sherbornma.org</t>
  </si>
  <si>
    <t>dcasey@lexingtonma.gov</t>
  </si>
  <si>
    <t>myoung@natickma.org</t>
  </si>
  <si>
    <t>mbbernard@townhall.westwood.ma.us,bjmoore@townhall.westwood.ma.us</t>
  </si>
  <si>
    <t>Contacts</t>
  </si>
  <si>
    <t>Caryn Malloy Personnel Dir 781-316-3121; Shirley Dunton Benefits Adm 781-316-3120</t>
  </si>
  <si>
    <t>Kathy McGinnis 617-730-2120</t>
  </si>
  <si>
    <t>Mayor McCarthy 781-314-3102 or 01 asst Julie; Kristin Murphy Personnel Dir 781-314-3355: forwards my request to Betty Arnold, Payroll Director 781-314-3271</t>
  </si>
  <si>
    <t>Emails</t>
  </si>
  <si>
    <t>laurier@ipswich-ma.gov</t>
  </si>
  <si>
    <t>rcvitkovich@mail.ab.mec.edu</t>
  </si>
  <si>
    <t>Acton-Boxborough school district</t>
  </si>
  <si>
    <t>Ruth Cvitkovich Benefits Adm 978.264.4700 x3214</t>
  </si>
  <si>
    <t>varies by plan</t>
  </si>
  <si>
    <t>Natick</t>
  </si>
  <si>
    <t>Paul Deschenes Benefits Mgr 617-796-1260</t>
  </si>
  <si>
    <t>Jan Cox HR Dir 781-932-4459</t>
  </si>
  <si>
    <t>% PT Enrolled</t>
  </si>
  <si>
    <t>most employees in EPO plan, few at 50% in PPO/POS plans</t>
  </si>
  <si>
    <t>Waltham</t>
  </si>
  <si>
    <t>Ellen Howard Payroll Coordinator 781-721-7116</t>
  </si>
  <si>
    <t>Carole Pessotti 617-993-2743</t>
  </si>
  <si>
    <t>Krystal Feeley 781-259-2606 Asst Treas</t>
  </si>
  <si>
    <t>Arlington</t>
  </si>
  <si>
    <t>PT</t>
  </si>
  <si>
    <t>Not Enrolled</t>
  </si>
  <si>
    <t>% Not Enrolled</t>
  </si>
  <si>
    <t>Weston</t>
  </si>
  <si>
    <t>Ipswich</t>
  </si>
  <si>
    <t>Brian Curtin Treasurer/Collector 781-270-1625 per Jayne Hyde Benefits Adm 781-270-1622</t>
  </si>
  <si>
    <t>Descom (Pete) Hoagland  Treas 508-651-7859</t>
  </si>
  <si>
    <t>most popular; also 87% or 67%</t>
  </si>
  <si>
    <t>School</t>
  </si>
  <si>
    <t>Municipal</t>
  </si>
  <si>
    <t>Eligible</t>
  </si>
  <si>
    <t>Enrolled</t>
  </si>
  <si>
    <t>% Enrolled</t>
  </si>
  <si>
    <t>FT</t>
  </si>
  <si>
    <t>Vicky Cushman HR Benefits Coordinator 781-893-7320 x307</t>
  </si>
  <si>
    <t>Wayland</t>
  </si>
  <si>
    <t>Mary Beth Bernard HR Dir 781-320-1028 (or Barbara Moore HR Dept 781-320-1025 out Tuesdays)</t>
  </si>
  <si>
    <t>Town</t>
  </si>
  <si>
    <t>contributes</t>
  </si>
  <si>
    <t>as of:</t>
  </si>
  <si>
    <t>Data</t>
  </si>
  <si>
    <t>distorted because total # employees includes non benefits-eligible employees</t>
  </si>
  <si>
    <t>Total (mun &amp; school)</t>
  </si>
  <si>
    <t>Tony Logalbo 978-318-3090 Finance Dir per Amy Foley 978-318-3025 HR Dir; Beth Duddy 978-202-1102 (schools)</t>
  </si>
  <si>
    <t>Elizabeth Dennis HR Dir 781-455-7530 x276; Sophie Grintchenko Benefits Adm 781-455-7530 x235</t>
  </si>
  <si>
    <t>% FT Enrolled</t>
  </si>
  <si>
    <t>Susan Adler HR Dir 781-431-1019 x2244</t>
  </si>
  <si>
    <t>Thomas Tracy, Town Auditor 617-972-6460 per Gayle Shattuck Personnel Dir 617-972-6443</t>
  </si>
  <si>
    <t>Woburn</t>
  </si>
  <si>
    <t>% premiums Town</t>
  </si>
  <si>
    <t>Donna Lemoyne 508-358-3612</t>
  </si>
  <si>
    <t>Denise Casey HR Dir</t>
  </si>
  <si>
    <t>single 79%, family 72%; indemnity 50% (only 1-2 empl)</t>
  </si>
  <si>
    <t>School ratio</t>
  </si>
  <si>
    <t>PT as a % of FT</t>
  </si>
  <si>
    <t>Lexington</t>
  </si>
  <si>
    <t>ACTIVE EMPLOYEES</t>
  </si>
  <si>
    <t>Jessica Porter HR Dir 781-687-6181</t>
  </si>
  <si>
    <t>61%-83% for most popular HMO plan</t>
  </si>
  <si>
    <t>total incl non-eligible</t>
  </si>
  <si>
    <t>Towns that did not respond</t>
  </si>
  <si>
    <t>Data from cities and towns that responded (left graph below)</t>
  </si>
  <si>
    <t>Michael Young Deputy Town Adm 508-647-6404 sec Maureen Fleming x1401</t>
  </si>
  <si>
    <t>Laurie Rice Payroll &amp; Benefits 978-356-6601 x3</t>
  </si>
  <si>
    <t>Hingham</t>
  </si>
  <si>
    <t>Kathy Glenzel Benefits Coordinator 781-741-1400</t>
  </si>
  <si>
    <t>Acton</t>
  </si>
  <si>
    <t>Sherborn</t>
  </si>
  <si>
    <t>Winchester</t>
  </si>
  <si>
    <t>Watertown</t>
  </si>
  <si>
    <t>no FT, PT data; including Light Plant</t>
  </si>
  <si>
    <t>we gave this data to Lexington HR a few years ago, and it hasn't changed</t>
  </si>
  <si>
    <t>Concord</t>
  </si>
  <si>
    <t>Lincoln</t>
  </si>
  <si>
    <t>Westwood</t>
  </si>
  <si>
    <t>Needham</t>
  </si>
  <si>
    <t>Bedford</t>
  </si>
  <si>
    <t>Brookline</t>
  </si>
  <si>
    <t>Burlington</t>
  </si>
  <si>
    <t>Belmont</t>
  </si>
  <si>
    <t>Newton</t>
  </si>
  <si>
    <t>Wellesley</t>
  </si>
  <si>
    <t>no FT, PT data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</si>
</sst>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m/d/yyyy"/>
    <numFmt numFmtId="170" formatCode="0.0%"/>
    <numFmt numFmtId="171" formatCode="0.0"/>
    <numFmt numFmtId="172" formatCode="&quot;$&quot;#,##0"/>
    <numFmt numFmtId="173" formatCode="0%"/>
    <numFmt numFmtId="174" formatCode="General"/>
    <numFmt numFmtId="175" formatCode="0.0%"/>
    <numFmt numFmtId="176" formatCode="\$#,##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17" fontId="3" fillId="0" borderId="0" xfId="0" applyNumberFormat="1" applyFont="1" applyBorder="1" applyAlignment="1">
      <alignment horizontal="left"/>
    </xf>
    <xf numFmtId="9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left"/>
    </xf>
    <xf numFmtId="9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7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9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 horizontal="left"/>
    </xf>
    <xf numFmtId="9" fontId="0" fillId="2" borderId="0" xfId="0" applyNumberFormat="1" applyFont="1" applyFill="1" applyBorder="1" applyAlignment="1">
      <alignment horizontal="left"/>
    </xf>
    <xf numFmtId="9" fontId="0" fillId="3" borderId="0" xfId="0" applyNumberFormat="1" applyFont="1" applyFill="1" applyBorder="1" applyAlignment="1">
      <alignment horizontal="left"/>
    </xf>
    <xf numFmtId="9" fontId="3" fillId="3" borderId="0" xfId="0" applyNumberFormat="1" applyFont="1" applyFill="1" applyBorder="1" applyAlignment="1">
      <alignment horizontal="left"/>
    </xf>
    <xf numFmtId="9" fontId="0" fillId="0" borderId="0" xfId="0" applyNumberFormat="1" applyFont="1" applyBorder="1" applyAlignment="1">
      <alignment horizontal="left"/>
    </xf>
    <xf numFmtId="9" fontId="0" fillId="0" borderId="0" xfId="0" applyNumberFormat="1" applyFont="1" applyFill="1" applyBorder="1" applyAlignment="1">
      <alignment horizontal="left"/>
    </xf>
    <xf numFmtId="17" fontId="0" fillId="0" borderId="0" xfId="0" applyNumberFormat="1" applyFont="1" applyBorder="1" applyAlignment="1">
      <alignment horizontal="left"/>
    </xf>
    <xf numFmtId="170" fontId="0" fillId="0" borderId="0" xfId="0" applyNumberFormat="1" applyFont="1" applyBorder="1" applyAlignment="1">
      <alignment horizontal="left"/>
    </xf>
    <xf numFmtId="170" fontId="0" fillId="2" borderId="0" xfId="0" applyNumberFormat="1" applyFont="1" applyFill="1" applyBorder="1" applyAlignment="1">
      <alignment horizontal="left"/>
    </xf>
    <xf numFmtId="170" fontId="3" fillId="2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25"/>
          <c:y val="0.028"/>
          <c:w val="0.89575"/>
          <c:h val="0.87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'Data from 18 cities &amp; towns'!$E$5:$E$22</c:f>
              <c:numCache/>
            </c:numRef>
          </c:xVal>
          <c:yVal>
            <c:numRef>
              <c:f>'Data from 18 cities &amp; towns'!$AL$5:$AL$22</c:f>
              <c:numCache/>
            </c:numRef>
          </c:yVal>
          <c:smooth val="0"/>
        </c:ser>
        <c:axId val="4977494"/>
        <c:axId val="37418511"/>
      </c:scatterChart>
      <c:valAx>
        <c:axId val="4977494"/>
        <c:scaling>
          <c:orientation val="minMax"/>
          <c:max val="0.8500000000000001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 town contribution to health premiums</a:t>
                </a:r>
              </a:p>
            </c:rich>
          </c:tx>
          <c:layout>
            <c:manualLayout>
              <c:xMode val="factor"/>
              <c:yMode val="factor"/>
              <c:x val="-0.03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18511"/>
        <c:crosses val="autoZero"/>
        <c:crossBetween val="midCat"/>
        <c:dispUnits/>
        <c:majorUnit val="0.05000000000000001"/>
        <c:minorUnit val="0.05000000000000001"/>
      </c:valAx>
      <c:valAx>
        <c:axId val="37418511"/>
        <c:scaling>
          <c:orientation val="minMax"/>
          <c:max val="0.8800000000000001"/>
          <c:min val="0.6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# subscribers as a % of benefits-eligible employees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7494"/>
        <c:crosses val="autoZero"/>
        <c:crossBetween val="midCat"/>
        <c:dispUnits/>
        <c:majorUnit val="0.04000000000000001"/>
        <c:minorUnit val="0.02000000000000000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30</xdr:row>
      <xdr:rowOff>152400</xdr:rowOff>
    </xdr:from>
    <xdr:to>
      <xdr:col>7</xdr:col>
      <xdr:colOff>104775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752475" y="4724400"/>
        <a:ext cx="45624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0"/>
  <sheetViews>
    <sheetView tabSelected="1" zoomScale="150" zoomScaleNormal="15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9.140625" style="5" customWidth="1"/>
    <col min="2" max="2" width="32.7109375" style="5" customWidth="1"/>
    <col min="3" max="3" width="9.28125" style="5" customWidth="1"/>
    <col min="4" max="4" width="6.7109375" style="6" customWidth="1"/>
    <col min="5" max="5" width="4.421875" style="7" customWidth="1"/>
    <col min="6" max="6" width="9.8515625" style="8" customWidth="1"/>
    <col min="7" max="17" width="6.00390625" style="5" customWidth="1"/>
    <col min="18" max="18" width="3.140625" style="5" customWidth="1"/>
    <col min="19" max="29" width="6.00390625" style="5" customWidth="1"/>
    <col min="30" max="30" width="2.7109375" style="5" customWidth="1"/>
    <col min="31" max="37" width="6.00390625" style="5" customWidth="1"/>
    <col min="38" max="38" width="6.00390625" style="22" customWidth="1"/>
    <col min="39" max="41" width="6.00390625" style="5" customWidth="1"/>
    <col min="42" max="42" width="5.28125" style="5" customWidth="1"/>
    <col min="43" max="43" width="4.421875" style="5" customWidth="1"/>
    <col min="44" max="53" width="6.00390625" style="5" customWidth="1"/>
    <col min="54" max="16384" width="9.140625" style="5" customWidth="1"/>
  </cols>
  <sheetData>
    <row r="1" spans="1:6" ht="12">
      <c r="A1" s="15" t="s">
        <v>79</v>
      </c>
      <c r="B1" s="15"/>
      <c r="C1" s="1"/>
      <c r="D1" s="2"/>
      <c r="E1" s="3"/>
      <c r="F1" s="4"/>
    </row>
    <row r="2" spans="4:44" ht="12">
      <c r="D2" s="21" t="s">
        <v>63</v>
      </c>
      <c r="E2" s="17" t="s">
        <v>72</v>
      </c>
      <c r="G2" s="5" t="s">
        <v>52</v>
      </c>
      <c r="H2" s="5" t="s">
        <v>52</v>
      </c>
      <c r="I2" s="5" t="s">
        <v>52</v>
      </c>
      <c r="J2" s="5" t="s">
        <v>52</v>
      </c>
      <c r="K2" s="5" t="s">
        <v>52</v>
      </c>
      <c r="L2" s="5" t="s">
        <v>52</v>
      </c>
      <c r="M2" s="5" t="s">
        <v>52</v>
      </c>
      <c r="N2" s="5" t="s">
        <v>52</v>
      </c>
      <c r="O2" s="5" t="s">
        <v>52</v>
      </c>
      <c r="P2" s="5" t="s">
        <v>52</v>
      </c>
      <c r="Q2" s="5" t="s">
        <v>52</v>
      </c>
      <c r="S2" s="5" t="s">
        <v>51</v>
      </c>
      <c r="T2" s="5" t="s">
        <v>51</v>
      </c>
      <c r="U2" s="5" t="s">
        <v>51</v>
      </c>
      <c r="V2" s="5" t="s">
        <v>51</v>
      </c>
      <c r="W2" s="5" t="s">
        <v>51</v>
      </c>
      <c r="X2" s="5" t="s">
        <v>51</v>
      </c>
      <c r="Y2" s="5" t="s">
        <v>51</v>
      </c>
      <c r="Z2" s="5" t="s">
        <v>51</v>
      </c>
      <c r="AA2" s="5" t="s">
        <v>51</v>
      </c>
      <c r="AB2" s="5" t="s">
        <v>51</v>
      </c>
      <c r="AC2" s="5" t="s">
        <v>51</v>
      </c>
      <c r="AE2" s="5" t="s">
        <v>65</v>
      </c>
      <c r="AF2" s="5" t="s">
        <v>65</v>
      </c>
      <c r="AG2" s="5" t="s">
        <v>65</v>
      </c>
      <c r="AH2" s="5" t="s">
        <v>65</v>
      </c>
      <c r="AI2" s="5" t="s">
        <v>65</v>
      </c>
      <c r="AJ2" s="5" t="s">
        <v>65</v>
      </c>
      <c r="AK2" s="5" t="s">
        <v>65</v>
      </c>
      <c r="AL2" s="23" t="s">
        <v>65</v>
      </c>
      <c r="AM2" s="5" t="s">
        <v>65</v>
      </c>
      <c r="AN2" s="5" t="s">
        <v>65</v>
      </c>
      <c r="AO2" s="5" t="s">
        <v>65</v>
      </c>
      <c r="AR2" s="5" t="s">
        <v>76</v>
      </c>
    </row>
    <row r="3" spans="1:44" s="1" customFormat="1" ht="12">
      <c r="A3" s="1" t="s">
        <v>60</v>
      </c>
      <c r="B3" s="1" t="s">
        <v>23</v>
      </c>
      <c r="C3" s="1" t="s">
        <v>27</v>
      </c>
      <c r="D3" s="2" t="s">
        <v>62</v>
      </c>
      <c r="E3" s="18" t="s">
        <v>61</v>
      </c>
      <c r="F3" s="4"/>
      <c r="G3" s="1" t="s">
        <v>53</v>
      </c>
      <c r="H3" s="1" t="s">
        <v>56</v>
      </c>
      <c r="I3" s="1" t="s">
        <v>43</v>
      </c>
      <c r="J3" s="1" t="s">
        <v>54</v>
      </c>
      <c r="K3" s="1" t="s">
        <v>56</v>
      </c>
      <c r="L3" s="1" t="s">
        <v>43</v>
      </c>
      <c r="M3" s="1" t="s">
        <v>44</v>
      </c>
      <c r="N3" s="1" t="s">
        <v>55</v>
      </c>
      <c r="O3" s="1" t="s">
        <v>68</v>
      </c>
      <c r="P3" s="1" t="s">
        <v>36</v>
      </c>
      <c r="Q3" s="1" t="s">
        <v>45</v>
      </c>
      <c r="S3" s="1" t="s">
        <v>53</v>
      </c>
      <c r="T3" s="1" t="s">
        <v>56</v>
      </c>
      <c r="U3" s="1" t="s">
        <v>43</v>
      </c>
      <c r="V3" s="1" t="s">
        <v>54</v>
      </c>
      <c r="W3" s="1" t="s">
        <v>56</v>
      </c>
      <c r="X3" s="1" t="s">
        <v>43</v>
      </c>
      <c r="Y3" s="1" t="s">
        <v>44</v>
      </c>
      <c r="Z3" s="1" t="s">
        <v>55</v>
      </c>
      <c r="AA3" s="1" t="s">
        <v>68</v>
      </c>
      <c r="AB3" s="1" t="s">
        <v>36</v>
      </c>
      <c r="AC3" s="1" t="s">
        <v>45</v>
      </c>
      <c r="AE3" s="1" t="s">
        <v>53</v>
      </c>
      <c r="AF3" s="1" t="s">
        <v>56</v>
      </c>
      <c r="AG3" s="1" t="s">
        <v>43</v>
      </c>
      <c r="AH3" s="1" t="s">
        <v>54</v>
      </c>
      <c r="AI3" s="1" t="s">
        <v>56</v>
      </c>
      <c r="AJ3" s="1" t="s">
        <v>43</v>
      </c>
      <c r="AK3" s="1" t="s">
        <v>44</v>
      </c>
      <c r="AL3" s="24" t="s">
        <v>55</v>
      </c>
      <c r="AM3" s="1" t="s">
        <v>68</v>
      </c>
      <c r="AN3" s="1" t="s">
        <v>36</v>
      </c>
      <c r="AO3" s="1" t="s">
        <v>45</v>
      </c>
      <c r="AR3" s="1" t="s">
        <v>77</v>
      </c>
    </row>
    <row r="4" spans="1:38" s="1" customFormat="1" ht="12">
      <c r="A4" s="25" t="s">
        <v>84</v>
      </c>
      <c r="D4" s="2"/>
      <c r="E4" s="18"/>
      <c r="F4" s="4"/>
      <c r="AL4" s="24"/>
    </row>
    <row r="5" spans="1:44" ht="12">
      <c r="A5" s="9" t="s">
        <v>42</v>
      </c>
      <c r="B5" t="s">
        <v>24</v>
      </c>
      <c r="C5" s="5" t="s">
        <v>5</v>
      </c>
      <c r="E5" s="17">
        <v>0.85</v>
      </c>
      <c r="G5" s="5">
        <f aca="true" t="shared" si="0" ref="G5:G11">H5+I5</f>
        <v>342</v>
      </c>
      <c r="H5" s="5">
        <v>325</v>
      </c>
      <c r="I5" s="5">
        <v>17</v>
      </c>
      <c r="J5" s="5">
        <f aca="true" t="shared" si="1" ref="J5:J11">K5+L5</f>
        <v>314</v>
      </c>
      <c r="K5" s="5">
        <v>300</v>
      </c>
      <c r="L5" s="5">
        <v>14</v>
      </c>
      <c r="M5" s="5">
        <f aca="true" t="shared" si="2" ref="M5:M22">G5-J5</f>
        <v>28</v>
      </c>
      <c r="N5" s="12">
        <f aca="true" t="shared" si="3" ref="N5:N16">J5/G5</f>
        <v>0.9181286549707602</v>
      </c>
      <c r="O5" s="12">
        <f aca="true" t="shared" si="4" ref="O5:O16">K5/H5</f>
        <v>0.9230769230769231</v>
      </c>
      <c r="P5" s="12">
        <f aca="true" t="shared" si="5" ref="P5:P16">L5/I5</f>
        <v>0.8235294117647058</v>
      </c>
      <c r="Q5" s="12">
        <f aca="true" t="shared" si="6" ref="Q5:Q22">M5/G5</f>
        <v>0.08187134502923976</v>
      </c>
      <c r="S5" s="5">
        <f>T5+U5</f>
        <v>637</v>
      </c>
      <c r="T5" s="5">
        <v>595</v>
      </c>
      <c r="U5" s="5">
        <v>42</v>
      </c>
      <c r="V5" s="5">
        <f>W5+X5</f>
        <v>541</v>
      </c>
      <c r="W5" s="5">
        <v>516</v>
      </c>
      <c r="X5" s="5">
        <v>25</v>
      </c>
      <c r="Y5" s="5">
        <f aca="true" t="shared" si="7" ref="Y5:Y22">S5-V5</f>
        <v>96</v>
      </c>
      <c r="Z5" s="12">
        <f>V5/S5</f>
        <v>0.8492935635792779</v>
      </c>
      <c r="AA5" s="12">
        <f>W5/T5</f>
        <v>0.8672268907563025</v>
      </c>
      <c r="AB5" s="12">
        <f>X5/U5</f>
        <v>0.5952380952380952</v>
      </c>
      <c r="AC5" s="12">
        <f aca="true" t="shared" si="8" ref="AC5:AC22">Y5/S5</f>
        <v>0.15070643642072212</v>
      </c>
      <c r="AE5" s="5">
        <f aca="true" t="shared" si="9" ref="AE5:AE16">G5+S5</f>
        <v>979</v>
      </c>
      <c r="AF5" s="5">
        <f aca="true" t="shared" si="10" ref="AF5:AF16">H5+T5</f>
        <v>920</v>
      </c>
      <c r="AG5" s="5">
        <f aca="true" t="shared" si="11" ref="AG5:AG16">I5+U5</f>
        <v>59</v>
      </c>
      <c r="AH5" s="5">
        <f aca="true" t="shared" si="12" ref="AH5:AH16">J5+V5</f>
        <v>855</v>
      </c>
      <c r="AI5" s="5">
        <f aca="true" t="shared" si="13" ref="AI5:AI16">K5+W5</f>
        <v>816</v>
      </c>
      <c r="AJ5" s="5">
        <f aca="true" t="shared" si="14" ref="AJ5:AJ16">L5+X5</f>
        <v>39</v>
      </c>
      <c r="AK5" s="5">
        <f aca="true" t="shared" si="15" ref="AK5:AK16">M5+Y5</f>
        <v>124</v>
      </c>
      <c r="AL5" s="23">
        <f aca="true" t="shared" si="16" ref="AL5:AN12">AH5/AE5</f>
        <v>0.8733401430030644</v>
      </c>
      <c r="AM5" s="12">
        <f t="shared" si="16"/>
        <v>0.8869565217391304</v>
      </c>
      <c r="AN5" s="12">
        <f t="shared" si="16"/>
        <v>0.6610169491525424</v>
      </c>
      <c r="AO5" s="12">
        <f aca="true" t="shared" si="17" ref="AO5:AO22">AK5/AE5</f>
        <v>0.12665985699693566</v>
      </c>
      <c r="AR5" s="19">
        <f aca="true" t="shared" si="18" ref="AR5:AR22">U5/T5</f>
        <v>0.07058823529411765</v>
      </c>
    </row>
    <row r="6" spans="1:44" ht="12">
      <c r="A6" s="9" t="s">
        <v>46</v>
      </c>
      <c r="B6" t="s">
        <v>57</v>
      </c>
      <c r="C6" s="5" t="s">
        <v>6</v>
      </c>
      <c r="D6" s="6">
        <v>40179</v>
      </c>
      <c r="E6" s="17">
        <v>0.85</v>
      </c>
      <c r="F6" s="8" t="s">
        <v>50</v>
      </c>
      <c r="G6" s="5">
        <f t="shared" si="0"/>
        <v>142</v>
      </c>
      <c r="H6" s="5">
        <v>135</v>
      </c>
      <c r="I6" s="5">
        <v>7</v>
      </c>
      <c r="J6" s="5">
        <f t="shared" si="1"/>
        <v>126</v>
      </c>
      <c r="K6" s="5">
        <v>123</v>
      </c>
      <c r="L6" s="5">
        <v>3</v>
      </c>
      <c r="M6" s="5">
        <f t="shared" si="2"/>
        <v>16</v>
      </c>
      <c r="N6" s="12">
        <f t="shared" si="3"/>
        <v>0.8873239436619719</v>
      </c>
      <c r="O6" s="12">
        <f t="shared" si="4"/>
        <v>0.9111111111111111</v>
      </c>
      <c r="P6" s="12">
        <f t="shared" si="5"/>
        <v>0.42857142857142855</v>
      </c>
      <c r="Q6" s="12">
        <f t="shared" si="6"/>
        <v>0.11267605633802817</v>
      </c>
      <c r="S6" s="5">
        <f>T6+U6</f>
        <v>492</v>
      </c>
      <c r="T6" s="5">
        <v>401</v>
      </c>
      <c r="U6" s="5">
        <v>91</v>
      </c>
      <c r="V6" s="5">
        <v>408</v>
      </c>
      <c r="Y6" s="5">
        <f t="shared" si="7"/>
        <v>84</v>
      </c>
      <c r="Z6" s="12">
        <f aca="true" t="shared" si="19" ref="Z6:Z22">V6/S6</f>
        <v>0.8292682926829268</v>
      </c>
      <c r="AA6" s="12"/>
      <c r="AB6" s="12"/>
      <c r="AC6" s="12">
        <f t="shared" si="8"/>
        <v>0.17073170731707318</v>
      </c>
      <c r="AE6" s="5">
        <f t="shared" si="9"/>
        <v>634</v>
      </c>
      <c r="AF6" s="5">
        <f t="shared" si="10"/>
        <v>536</v>
      </c>
      <c r="AG6" s="5">
        <f t="shared" si="11"/>
        <v>98</v>
      </c>
      <c r="AH6" s="5">
        <f t="shared" si="12"/>
        <v>534</v>
      </c>
      <c r="AI6" s="5">
        <f t="shared" si="13"/>
        <v>123</v>
      </c>
      <c r="AJ6" s="5">
        <f t="shared" si="14"/>
        <v>3</v>
      </c>
      <c r="AK6" s="5">
        <f t="shared" si="15"/>
        <v>100</v>
      </c>
      <c r="AL6" s="23">
        <f t="shared" si="16"/>
        <v>0.8422712933753943</v>
      </c>
      <c r="AM6" s="12">
        <f t="shared" si="16"/>
        <v>0.2294776119402985</v>
      </c>
      <c r="AN6" s="12">
        <f t="shared" si="16"/>
        <v>0.030612244897959183</v>
      </c>
      <c r="AO6" s="12">
        <f t="shared" si="17"/>
        <v>0.15772870662460567</v>
      </c>
      <c r="AR6" s="19">
        <f t="shared" si="18"/>
        <v>0.22693266832917705</v>
      </c>
    </row>
    <row r="7" spans="1:44" ht="12">
      <c r="A7" s="9" t="s">
        <v>78</v>
      </c>
      <c r="B7" s="9" t="s">
        <v>74</v>
      </c>
      <c r="C7" s="5" t="s">
        <v>20</v>
      </c>
      <c r="D7" s="10">
        <v>39873</v>
      </c>
      <c r="E7" s="17">
        <v>0.85</v>
      </c>
      <c r="F7" s="11"/>
      <c r="G7" s="5">
        <f t="shared" si="0"/>
        <v>301</v>
      </c>
      <c r="H7" s="5">
        <v>288</v>
      </c>
      <c r="I7" s="5">
        <v>13</v>
      </c>
      <c r="J7" s="5">
        <f t="shared" si="1"/>
        <v>269</v>
      </c>
      <c r="K7" s="5">
        <v>263</v>
      </c>
      <c r="L7" s="5">
        <v>6</v>
      </c>
      <c r="M7" s="5">
        <f t="shared" si="2"/>
        <v>32</v>
      </c>
      <c r="N7" s="12">
        <f t="shared" si="3"/>
        <v>0.893687707641196</v>
      </c>
      <c r="O7" s="12">
        <f t="shared" si="4"/>
        <v>0.9131944444444444</v>
      </c>
      <c r="P7" s="12">
        <f t="shared" si="5"/>
        <v>0.46153846153846156</v>
      </c>
      <c r="Q7" s="12">
        <f t="shared" si="6"/>
        <v>0.10631229235880399</v>
      </c>
      <c r="S7" s="5">
        <v>1028</v>
      </c>
      <c r="T7" s="5">
        <v>676</v>
      </c>
      <c r="U7" s="5">
        <v>352</v>
      </c>
      <c r="V7" s="5">
        <f>W7+X7</f>
        <v>841</v>
      </c>
      <c r="W7" s="5">
        <v>630</v>
      </c>
      <c r="X7" s="5">
        <v>211</v>
      </c>
      <c r="Y7" s="5">
        <f t="shared" si="7"/>
        <v>187</v>
      </c>
      <c r="Z7" s="12">
        <f t="shared" si="19"/>
        <v>0.8180933852140078</v>
      </c>
      <c r="AA7" s="12">
        <f aca="true" t="shared" si="20" ref="AA7:AA16">W7/T7</f>
        <v>0.9319526627218935</v>
      </c>
      <c r="AB7" s="12">
        <f aca="true" t="shared" si="21" ref="AB7:AB16">X7/U7</f>
        <v>0.5994318181818182</v>
      </c>
      <c r="AC7" s="12">
        <f t="shared" si="8"/>
        <v>0.1819066147859922</v>
      </c>
      <c r="AE7" s="5">
        <f t="shared" si="9"/>
        <v>1329</v>
      </c>
      <c r="AF7" s="5">
        <f t="shared" si="10"/>
        <v>964</v>
      </c>
      <c r="AG7" s="5">
        <f t="shared" si="11"/>
        <v>365</v>
      </c>
      <c r="AH7" s="5">
        <f t="shared" si="12"/>
        <v>1110</v>
      </c>
      <c r="AI7" s="5">
        <f t="shared" si="13"/>
        <v>893</v>
      </c>
      <c r="AJ7" s="5">
        <f t="shared" si="14"/>
        <v>217</v>
      </c>
      <c r="AK7" s="5">
        <f t="shared" si="15"/>
        <v>219</v>
      </c>
      <c r="AL7" s="23">
        <f t="shared" si="16"/>
        <v>0.835214446952596</v>
      </c>
      <c r="AM7" s="12">
        <f t="shared" si="16"/>
        <v>0.9263485477178424</v>
      </c>
      <c r="AN7" s="12">
        <f t="shared" si="16"/>
        <v>0.5945205479452055</v>
      </c>
      <c r="AO7" s="12">
        <f t="shared" si="17"/>
        <v>0.16478555304740405</v>
      </c>
      <c r="AR7" s="19">
        <f t="shared" si="18"/>
        <v>0.5207100591715976</v>
      </c>
    </row>
    <row r="8" spans="1:44" ht="12">
      <c r="A8" s="14" t="s">
        <v>30</v>
      </c>
      <c r="B8" t="s">
        <v>31</v>
      </c>
      <c r="C8" s="5" t="s">
        <v>29</v>
      </c>
      <c r="E8" s="17">
        <v>0.85</v>
      </c>
      <c r="G8" s="5">
        <f t="shared" si="0"/>
        <v>0</v>
      </c>
      <c r="J8" s="5">
        <f t="shared" si="1"/>
        <v>0</v>
      </c>
      <c r="M8" s="5">
        <f t="shared" si="2"/>
        <v>0</v>
      </c>
      <c r="N8" s="19" t="e">
        <f t="shared" si="3"/>
        <v>#DIV/0!</v>
      </c>
      <c r="O8" s="19" t="e">
        <f t="shared" si="4"/>
        <v>#DIV/0!</v>
      </c>
      <c r="P8" s="19" t="e">
        <f t="shared" si="5"/>
        <v>#DIV/0!</v>
      </c>
      <c r="Q8" s="19" t="e">
        <f t="shared" si="6"/>
        <v>#DIV/0!</v>
      </c>
      <c r="S8" s="5">
        <f>T8+U8</f>
        <v>437</v>
      </c>
      <c r="T8" s="5">
        <v>420</v>
      </c>
      <c r="U8" s="5">
        <v>17</v>
      </c>
      <c r="V8" s="5">
        <f>W8+X8</f>
        <v>358</v>
      </c>
      <c r="W8" s="5">
        <v>346</v>
      </c>
      <c r="X8" s="5">
        <v>12</v>
      </c>
      <c r="Y8" s="5">
        <f t="shared" si="7"/>
        <v>79</v>
      </c>
      <c r="Z8" s="19">
        <f t="shared" si="19"/>
        <v>0.8192219679633868</v>
      </c>
      <c r="AA8" s="19">
        <f t="shared" si="20"/>
        <v>0.8238095238095238</v>
      </c>
      <c r="AB8" s="19">
        <f t="shared" si="21"/>
        <v>0.7058823529411765</v>
      </c>
      <c r="AC8" s="19">
        <f t="shared" si="8"/>
        <v>0.18077803203661327</v>
      </c>
      <c r="AE8" s="5">
        <f t="shared" si="9"/>
        <v>437</v>
      </c>
      <c r="AF8" s="5">
        <f t="shared" si="10"/>
        <v>420</v>
      </c>
      <c r="AG8" s="5">
        <f t="shared" si="11"/>
        <v>17</v>
      </c>
      <c r="AH8" s="5">
        <f t="shared" si="12"/>
        <v>358</v>
      </c>
      <c r="AI8" s="5">
        <f t="shared" si="13"/>
        <v>346</v>
      </c>
      <c r="AJ8" s="5">
        <f t="shared" si="14"/>
        <v>12</v>
      </c>
      <c r="AK8" s="5">
        <f t="shared" si="15"/>
        <v>79</v>
      </c>
      <c r="AL8" s="23">
        <f t="shared" si="16"/>
        <v>0.8192219679633868</v>
      </c>
      <c r="AM8" s="19">
        <f t="shared" si="16"/>
        <v>0.8238095238095238</v>
      </c>
      <c r="AN8" s="19">
        <f t="shared" si="16"/>
        <v>0.7058823529411765</v>
      </c>
      <c r="AO8" s="19">
        <f t="shared" si="17"/>
        <v>0.18077803203661327</v>
      </c>
      <c r="AR8" s="19">
        <f t="shared" si="18"/>
        <v>0.04047619047619048</v>
      </c>
    </row>
    <row r="9" spans="1:44" ht="12">
      <c r="A9" s="14" t="s">
        <v>89</v>
      </c>
      <c r="B9" t="s">
        <v>17</v>
      </c>
      <c r="C9" s="5" t="s">
        <v>7</v>
      </c>
      <c r="D9" s="6">
        <v>40179</v>
      </c>
      <c r="E9" s="17">
        <v>0.85</v>
      </c>
      <c r="G9" s="5">
        <f t="shared" si="0"/>
        <v>226</v>
      </c>
      <c r="H9" s="5">
        <v>170</v>
      </c>
      <c r="I9" s="5">
        <v>56</v>
      </c>
      <c r="J9" s="5">
        <f t="shared" si="1"/>
        <v>169</v>
      </c>
      <c r="K9" s="5">
        <v>154</v>
      </c>
      <c r="L9" s="5">
        <v>15</v>
      </c>
      <c r="M9" s="5">
        <f t="shared" si="2"/>
        <v>57</v>
      </c>
      <c r="N9" s="12">
        <f t="shared" si="3"/>
        <v>0.7477876106194691</v>
      </c>
      <c r="O9" s="12">
        <f t="shared" si="4"/>
        <v>0.9058823529411765</v>
      </c>
      <c r="P9" s="12">
        <f t="shared" si="5"/>
        <v>0.26785714285714285</v>
      </c>
      <c r="Q9" s="12">
        <f t="shared" si="6"/>
        <v>0.252212389380531</v>
      </c>
      <c r="S9" s="5">
        <f>T9+U9</f>
        <v>278</v>
      </c>
      <c r="T9" s="5">
        <v>268</v>
      </c>
      <c r="U9" s="5">
        <v>10</v>
      </c>
      <c r="V9" s="5">
        <f>W9+X9</f>
        <v>221</v>
      </c>
      <c r="W9" s="5">
        <v>213</v>
      </c>
      <c r="X9" s="5">
        <v>8</v>
      </c>
      <c r="Y9" s="5">
        <f t="shared" si="7"/>
        <v>57</v>
      </c>
      <c r="Z9" s="12">
        <f t="shared" si="19"/>
        <v>0.7949640287769785</v>
      </c>
      <c r="AA9" s="12">
        <f t="shared" si="20"/>
        <v>0.7947761194029851</v>
      </c>
      <c r="AB9" s="12">
        <f t="shared" si="21"/>
        <v>0.8</v>
      </c>
      <c r="AC9" s="12">
        <f t="shared" si="8"/>
        <v>0.20503597122302158</v>
      </c>
      <c r="AE9" s="5">
        <f t="shared" si="9"/>
        <v>504</v>
      </c>
      <c r="AF9" s="5">
        <f t="shared" si="10"/>
        <v>438</v>
      </c>
      <c r="AG9" s="5">
        <f t="shared" si="11"/>
        <v>66</v>
      </c>
      <c r="AH9" s="5">
        <f t="shared" si="12"/>
        <v>390</v>
      </c>
      <c r="AI9" s="5">
        <f t="shared" si="13"/>
        <v>367</v>
      </c>
      <c r="AJ9" s="5">
        <f t="shared" si="14"/>
        <v>23</v>
      </c>
      <c r="AK9" s="5">
        <f t="shared" si="15"/>
        <v>114</v>
      </c>
      <c r="AL9" s="23">
        <f t="shared" si="16"/>
        <v>0.7738095238095238</v>
      </c>
      <c r="AM9" s="12">
        <f t="shared" si="16"/>
        <v>0.8378995433789954</v>
      </c>
      <c r="AN9" s="12">
        <f t="shared" si="16"/>
        <v>0.3484848484848485</v>
      </c>
      <c r="AO9" s="12">
        <f t="shared" si="17"/>
        <v>0.2261904761904762</v>
      </c>
      <c r="AR9" s="19">
        <f t="shared" si="18"/>
        <v>0.03731343283582089</v>
      </c>
    </row>
    <row r="10" spans="1:44" ht="12">
      <c r="A10" s="9" t="s">
        <v>103</v>
      </c>
      <c r="B10" t="s">
        <v>34</v>
      </c>
      <c r="C10" s="5" t="s">
        <v>9</v>
      </c>
      <c r="D10" s="6">
        <v>40179</v>
      </c>
      <c r="E10" s="17">
        <v>0.8</v>
      </c>
      <c r="G10" s="5">
        <f t="shared" si="0"/>
        <v>903</v>
      </c>
      <c r="H10" s="5">
        <v>873</v>
      </c>
      <c r="I10" s="5">
        <v>30</v>
      </c>
      <c r="J10" s="5">
        <f t="shared" si="1"/>
        <v>809</v>
      </c>
      <c r="K10" s="5">
        <v>789</v>
      </c>
      <c r="L10" s="5">
        <v>20</v>
      </c>
      <c r="M10" s="5">
        <f t="shared" si="2"/>
        <v>94</v>
      </c>
      <c r="N10" s="12">
        <f t="shared" si="3"/>
        <v>0.8959025470653378</v>
      </c>
      <c r="O10" s="12">
        <f t="shared" si="4"/>
        <v>0.9037800687285223</v>
      </c>
      <c r="P10" s="12">
        <f t="shared" si="5"/>
        <v>0.6666666666666666</v>
      </c>
      <c r="Q10" s="12">
        <f t="shared" si="6"/>
        <v>0.10409745293466224</v>
      </c>
      <c r="S10" s="5">
        <f>T10+U10</f>
        <v>2086</v>
      </c>
      <c r="T10" s="5">
        <v>1777</v>
      </c>
      <c r="U10" s="5">
        <v>309</v>
      </c>
      <c r="V10" s="5">
        <f>W10+X10</f>
        <v>1692</v>
      </c>
      <c r="W10" s="5">
        <v>1492</v>
      </c>
      <c r="X10" s="5">
        <v>200</v>
      </c>
      <c r="Y10" s="5">
        <f t="shared" si="7"/>
        <v>394</v>
      </c>
      <c r="Z10" s="12">
        <f t="shared" si="19"/>
        <v>0.8111217641418984</v>
      </c>
      <c r="AA10" s="12">
        <f t="shared" si="20"/>
        <v>0.8396173325830051</v>
      </c>
      <c r="AB10" s="12">
        <f t="shared" si="21"/>
        <v>0.6472491909385113</v>
      </c>
      <c r="AC10" s="12">
        <f t="shared" si="8"/>
        <v>0.18887823585810162</v>
      </c>
      <c r="AE10" s="5">
        <f t="shared" si="9"/>
        <v>2989</v>
      </c>
      <c r="AF10" s="5">
        <f t="shared" si="10"/>
        <v>2650</v>
      </c>
      <c r="AG10" s="5">
        <f t="shared" si="11"/>
        <v>339</v>
      </c>
      <c r="AH10" s="5">
        <f t="shared" si="12"/>
        <v>2501</v>
      </c>
      <c r="AI10" s="5">
        <f t="shared" si="13"/>
        <v>2281</v>
      </c>
      <c r="AJ10" s="5">
        <f t="shared" si="14"/>
        <v>220</v>
      </c>
      <c r="AK10" s="5">
        <f t="shared" si="15"/>
        <v>488</v>
      </c>
      <c r="AL10" s="23">
        <f t="shared" si="16"/>
        <v>0.8367346938775511</v>
      </c>
      <c r="AM10" s="12">
        <f t="shared" si="16"/>
        <v>0.860754716981132</v>
      </c>
      <c r="AN10" s="12">
        <f t="shared" si="16"/>
        <v>0.6489675516224189</v>
      </c>
      <c r="AO10" s="12">
        <f t="shared" si="17"/>
        <v>0.16326530612244897</v>
      </c>
      <c r="AR10" s="19">
        <f t="shared" si="18"/>
        <v>0.1738885762521103</v>
      </c>
    </row>
    <row r="11" spans="1:44" ht="12">
      <c r="A11" s="9" t="s">
        <v>104</v>
      </c>
      <c r="B11" t="s">
        <v>69</v>
      </c>
      <c r="C11" s="5" t="s">
        <v>15</v>
      </c>
      <c r="D11" s="6">
        <v>40179</v>
      </c>
      <c r="E11" s="17">
        <v>0.8</v>
      </c>
      <c r="F11" s="8" t="s">
        <v>32</v>
      </c>
      <c r="G11" s="5">
        <f t="shared" si="0"/>
        <v>371</v>
      </c>
      <c r="H11" s="5">
        <v>347</v>
      </c>
      <c r="I11" s="5">
        <v>24</v>
      </c>
      <c r="J11" s="5">
        <f t="shared" si="1"/>
        <v>321</v>
      </c>
      <c r="K11" s="5">
        <v>304</v>
      </c>
      <c r="L11" s="5">
        <v>17</v>
      </c>
      <c r="M11" s="5">
        <f t="shared" si="2"/>
        <v>50</v>
      </c>
      <c r="N11" s="12">
        <f t="shared" si="3"/>
        <v>0.8652291105121294</v>
      </c>
      <c r="O11" s="12">
        <f t="shared" si="4"/>
        <v>0.8760806916426513</v>
      </c>
      <c r="P11" s="12">
        <f t="shared" si="5"/>
        <v>0.7083333333333334</v>
      </c>
      <c r="Q11" s="12">
        <f t="shared" si="6"/>
        <v>0.1347708894878706</v>
      </c>
      <c r="S11" s="5">
        <f>T11+U11</f>
        <v>780</v>
      </c>
      <c r="T11" s="5">
        <v>645</v>
      </c>
      <c r="U11" s="5">
        <v>135</v>
      </c>
      <c r="V11" s="5">
        <f>W11+X11</f>
        <v>618</v>
      </c>
      <c r="W11" s="5">
        <v>528</v>
      </c>
      <c r="X11" s="5">
        <v>90</v>
      </c>
      <c r="Y11" s="5">
        <f t="shared" si="7"/>
        <v>162</v>
      </c>
      <c r="Z11" s="12">
        <f t="shared" si="19"/>
        <v>0.7923076923076923</v>
      </c>
      <c r="AA11" s="12">
        <f t="shared" si="20"/>
        <v>0.8186046511627907</v>
      </c>
      <c r="AB11" s="12">
        <f t="shared" si="21"/>
        <v>0.6666666666666666</v>
      </c>
      <c r="AC11" s="12">
        <f t="shared" si="8"/>
        <v>0.2076923076923077</v>
      </c>
      <c r="AE11" s="5">
        <f t="shared" si="9"/>
        <v>1151</v>
      </c>
      <c r="AF11" s="5">
        <f t="shared" si="10"/>
        <v>992</v>
      </c>
      <c r="AG11" s="5">
        <f t="shared" si="11"/>
        <v>159</v>
      </c>
      <c r="AH11" s="5">
        <f t="shared" si="12"/>
        <v>939</v>
      </c>
      <c r="AI11" s="5">
        <f t="shared" si="13"/>
        <v>832</v>
      </c>
      <c r="AJ11" s="5">
        <f t="shared" si="14"/>
        <v>107</v>
      </c>
      <c r="AK11" s="5">
        <f t="shared" si="15"/>
        <v>212</v>
      </c>
      <c r="AL11" s="23">
        <f t="shared" si="16"/>
        <v>0.8158123370981755</v>
      </c>
      <c r="AM11" s="12">
        <f t="shared" si="16"/>
        <v>0.8387096774193549</v>
      </c>
      <c r="AN11" s="12">
        <f t="shared" si="16"/>
        <v>0.6729559748427673</v>
      </c>
      <c r="AO11" s="12">
        <f t="shared" si="17"/>
        <v>0.1841876629018245</v>
      </c>
      <c r="AR11" s="19">
        <f t="shared" si="18"/>
        <v>0.20930232558139536</v>
      </c>
    </row>
    <row r="12" spans="1:44" ht="12">
      <c r="A12" s="9" t="s">
        <v>102</v>
      </c>
      <c r="B12" t="s">
        <v>40</v>
      </c>
      <c r="C12" s="5" t="s">
        <v>18</v>
      </c>
      <c r="D12" s="6">
        <v>40188</v>
      </c>
      <c r="E12" s="17">
        <v>0.8</v>
      </c>
      <c r="G12" s="5">
        <v>269</v>
      </c>
      <c r="H12" s="5" t="s">
        <v>93</v>
      </c>
      <c r="J12" s="5">
        <v>156</v>
      </c>
      <c r="M12" s="5">
        <f t="shared" si="2"/>
        <v>113</v>
      </c>
      <c r="N12" s="12">
        <f t="shared" si="3"/>
        <v>0.5799256505576208</v>
      </c>
      <c r="O12" s="12" t="e">
        <f t="shared" si="4"/>
        <v>#VALUE!</v>
      </c>
      <c r="P12" s="12" t="e">
        <f t="shared" si="5"/>
        <v>#DIV/0!</v>
      </c>
      <c r="Q12" s="12">
        <f t="shared" si="6"/>
        <v>0.4200743494423792</v>
      </c>
      <c r="S12" s="5">
        <v>496</v>
      </c>
      <c r="V12" s="5">
        <v>386</v>
      </c>
      <c r="Y12" s="5">
        <f t="shared" si="7"/>
        <v>110</v>
      </c>
      <c r="Z12" s="12">
        <f t="shared" si="19"/>
        <v>0.7782258064516129</v>
      </c>
      <c r="AA12" s="12" t="e">
        <f t="shared" si="20"/>
        <v>#DIV/0!</v>
      </c>
      <c r="AB12" s="12" t="e">
        <f t="shared" si="21"/>
        <v>#DIV/0!</v>
      </c>
      <c r="AC12" s="12">
        <f t="shared" si="8"/>
        <v>0.2217741935483871</v>
      </c>
      <c r="AE12" s="5">
        <f t="shared" si="9"/>
        <v>765</v>
      </c>
      <c r="AF12" s="5" t="e">
        <f t="shared" si="10"/>
        <v>#VALUE!</v>
      </c>
      <c r="AG12" s="5">
        <f t="shared" si="11"/>
        <v>0</v>
      </c>
      <c r="AH12" s="5">
        <f t="shared" si="12"/>
        <v>542</v>
      </c>
      <c r="AI12" s="5">
        <f t="shared" si="13"/>
        <v>0</v>
      </c>
      <c r="AJ12" s="5">
        <f t="shared" si="14"/>
        <v>0</v>
      </c>
      <c r="AK12" s="5">
        <f t="shared" si="15"/>
        <v>223</v>
      </c>
      <c r="AL12" s="23">
        <f t="shared" si="16"/>
        <v>0.7084967320261438</v>
      </c>
      <c r="AM12" s="12" t="e">
        <f t="shared" si="16"/>
        <v>#VALUE!</v>
      </c>
      <c r="AN12" s="12" t="e">
        <f t="shared" si="16"/>
        <v>#DIV/0!</v>
      </c>
      <c r="AO12" s="12">
        <f t="shared" si="17"/>
        <v>0.29150326797385623</v>
      </c>
      <c r="AR12" s="19" t="e">
        <f t="shared" si="18"/>
        <v>#DIV/0!</v>
      </c>
    </row>
    <row r="13" spans="1:44" ht="12">
      <c r="A13" s="14" t="s">
        <v>91</v>
      </c>
      <c r="B13" t="s">
        <v>39</v>
      </c>
      <c r="C13" s="5" t="s">
        <v>8</v>
      </c>
      <c r="E13" s="17">
        <f>(0.71+0.85)/2</f>
        <v>0.78</v>
      </c>
      <c r="G13" s="5">
        <f>H13+I13</f>
        <v>0</v>
      </c>
      <c r="J13" s="5">
        <f>K13+L13</f>
        <v>0</v>
      </c>
      <c r="M13" s="5">
        <f t="shared" si="2"/>
        <v>0</v>
      </c>
      <c r="N13" s="12" t="e">
        <f t="shared" si="3"/>
        <v>#DIV/0!</v>
      </c>
      <c r="O13" s="12" t="e">
        <f t="shared" si="4"/>
        <v>#DIV/0!</v>
      </c>
      <c r="P13" s="12" t="e">
        <f t="shared" si="5"/>
        <v>#DIV/0!</v>
      </c>
      <c r="Q13" s="12" t="e">
        <f t="shared" si="6"/>
        <v>#DIV/0!</v>
      </c>
      <c r="S13" s="5">
        <f>T13+U13</f>
        <v>0</v>
      </c>
      <c r="V13" s="5">
        <f>W13+X13</f>
        <v>0</v>
      </c>
      <c r="Y13" s="5">
        <f t="shared" si="7"/>
        <v>0</v>
      </c>
      <c r="Z13" s="12" t="e">
        <f t="shared" si="19"/>
        <v>#DIV/0!</v>
      </c>
      <c r="AA13" s="12" t="e">
        <f t="shared" si="20"/>
        <v>#DIV/0!</v>
      </c>
      <c r="AB13" s="12" t="e">
        <f t="shared" si="21"/>
        <v>#DIV/0!</v>
      </c>
      <c r="AC13" s="12" t="e">
        <f t="shared" si="8"/>
        <v>#DIV/0!</v>
      </c>
      <c r="AE13" s="5">
        <f t="shared" si="9"/>
        <v>0</v>
      </c>
      <c r="AF13" s="5">
        <f t="shared" si="10"/>
        <v>0</v>
      </c>
      <c r="AG13" s="5">
        <f t="shared" si="11"/>
        <v>0</v>
      </c>
      <c r="AH13" s="5">
        <f t="shared" si="12"/>
        <v>0</v>
      </c>
      <c r="AI13" s="5">
        <f t="shared" si="13"/>
        <v>0</v>
      </c>
      <c r="AJ13" s="5">
        <f t="shared" si="14"/>
        <v>0</v>
      </c>
      <c r="AK13" s="5">
        <f t="shared" si="15"/>
        <v>0</v>
      </c>
      <c r="AL13" s="23">
        <v>0.77</v>
      </c>
      <c r="AM13" s="12" t="e">
        <f aca="true" t="shared" si="22" ref="AM13:AN16">AI13/AF13</f>
        <v>#DIV/0!</v>
      </c>
      <c r="AN13" s="12" t="e">
        <f t="shared" si="22"/>
        <v>#DIV/0!</v>
      </c>
      <c r="AO13" s="12" t="e">
        <f t="shared" si="17"/>
        <v>#DIV/0!</v>
      </c>
      <c r="AR13" s="19" t="e">
        <f t="shared" si="18"/>
        <v>#DIV/0!</v>
      </c>
    </row>
    <row r="14" spans="1:44" ht="12">
      <c r="A14" s="9" t="s">
        <v>100</v>
      </c>
      <c r="B14" t="s">
        <v>25</v>
      </c>
      <c r="C14" s="5" t="s">
        <v>14</v>
      </c>
      <c r="D14" s="6">
        <v>40179</v>
      </c>
      <c r="E14" s="17">
        <v>0.75</v>
      </c>
      <c r="G14" s="5">
        <f>H14+I14</f>
        <v>691</v>
      </c>
      <c r="H14" s="5">
        <v>668</v>
      </c>
      <c r="I14" s="5">
        <v>23</v>
      </c>
      <c r="J14" s="5">
        <f>K14+L14</f>
        <v>566</v>
      </c>
      <c r="K14" s="5">
        <v>556</v>
      </c>
      <c r="L14" s="5">
        <v>10</v>
      </c>
      <c r="M14" s="5">
        <f t="shared" si="2"/>
        <v>125</v>
      </c>
      <c r="N14" s="12">
        <f t="shared" si="3"/>
        <v>0.8191027496382055</v>
      </c>
      <c r="O14" s="12">
        <f t="shared" si="4"/>
        <v>0.8323353293413174</v>
      </c>
      <c r="P14" s="12">
        <f t="shared" si="5"/>
        <v>0.43478260869565216</v>
      </c>
      <c r="Q14" s="12">
        <f t="shared" si="6"/>
        <v>0.1808972503617945</v>
      </c>
      <c r="S14" s="5">
        <f>T14+U14</f>
        <v>1186</v>
      </c>
      <c r="T14" s="5">
        <v>979</v>
      </c>
      <c r="U14" s="5">
        <v>207</v>
      </c>
      <c r="V14" s="5">
        <f>W14+X14</f>
        <v>846</v>
      </c>
      <c r="W14" s="5">
        <v>745</v>
      </c>
      <c r="X14" s="5">
        <v>101</v>
      </c>
      <c r="Y14" s="5">
        <f t="shared" si="7"/>
        <v>340</v>
      </c>
      <c r="Z14" s="12">
        <f t="shared" si="19"/>
        <v>0.7133220910623946</v>
      </c>
      <c r="AA14" s="12">
        <f t="shared" si="20"/>
        <v>0.7609805924412666</v>
      </c>
      <c r="AB14" s="12">
        <f t="shared" si="21"/>
        <v>0.48792270531400966</v>
      </c>
      <c r="AC14" s="12">
        <f t="shared" si="8"/>
        <v>0.2866779089376054</v>
      </c>
      <c r="AE14" s="5">
        <f t="shared" si="9"/>
        <v>1877</v>
      </c>
      <c r="AF14" s="5">
        <f t="shared" si="10"/>
        <v>1647</v>
      </c>
      <c r="AG14" s="5">
        <f t="shared" si="11"/>
        <v>230</v>
      </c>
      <c r="AH14" s="5">
        <f t="shared" si="12"/>
        <v>1412</v>
      </c>
      <c r="AI14" s="5">
        <f t="shared" si="13"/>
        <v>1301</v>
      </c>
      <c r="AJ14" s="5">
        <f t="shared" si="14"/>
        <v>111</v>
      </c>
      <c r="AK14" s="5">
        <f t="shared" si="15"/>
        <v>465</v>
      </c>
      <c r="AL14" s="23">
        <f aca="true" t="shared" si="23" ref="AL14:AL22">AH14/AE14</f>
        <v>0.7522642514651039</v>
      </c>
      <c r="AM14" s="12">
        <f t="shared" si="22"/>
        <v>0.7899210686095932</v>
      </c>
      <c r="AN14" s="12">
        <f t="shared" si="22"/>
        <v>0.4826086956521739</v>
      </c>
      <c r="AO14" s="12">
        <f t="shared" si="17"/>
        <v>0.2477357485348961</v>
      </c>
      <c r="AR14" s="19">
        <f t="shared" si="18"/>
        <v>0.21144024514811033</v>
      </c>
    </row>
    <row r="15" spans="1:44" ht="12">
      <c r="A15" s="9" t="s">
        <v>90</v>
      </c>
      <c r="B15" t="s">
        <v>49</v>
      </c>
      <c r="C15" s="5" t="s">
        <v>19</v>
      </c>
      <c r="D15" s="6">
        <v>40188</v>
      </c>
      <c r="E15" s="17">
        <v>0.75</v>
      </c>
      <c r="F15" s="8" t="s">
        <v>75</v>
      </c>
      <c r="G15" s="5">
        <v>50</v>
      </c>
      <c r="H15" s="5" t="s">
        <v>105</v>
      </c>
      <c r="J15" s="5">
        <v>40</v>
      </c>
      <c r="M15" s="5">
        <f t="shared" si="2"/>
        <v>10</v>
      </c>
      <c r="N15" s="12">
        <f t="shared" si="3"/>
        <v>0.8</v>
      </c>
      <c r="O15" s="12" t="e">
        <f t="shared" si="4"/>
        <v>#VALUE!</v>
      </c>
      <c r="P15" s="12" t="e">
        <f t="shared" si="5"/>
        <v>#DIV/0!</v>
      </c>
      <c r="Q15" s="12">
        <f t="shared" si="6"/>
        <v>0.2</v>
      </c>
      <c r="S15" s="5">
        <v>77</v>
      </c>
      <c r="V15" s="5">
        <v>45</v>
      </c>
      <c r="Y15" s="5">
        <f t="shared" si="7"/>
        <v>32</v>
      </c>
      <c r="Z15" s="12">
        <f t="shared" si="19"/>
        <v>0.5844155844155844</v>
      </c>
      <c r="AA15" s="12" t="e">
        <f t="shared" si="20"/>
        <v>#DIV/0!</v>
      </c>
      <c r="AB15" s="12" t="e">
        <f t="shared" si="21"/>
        <v>#DIV/0!</v>
      </c>
      <c r="AC15" s="12">
        <f t="shared" si="8"/>
        <v>0.4155844155844156</v>
      </c>
      <c r="AE15" s="5">
        <f t="shared" si="9"/>
        <v>127</v>
      </c>
      <c r="AF15" s="5" t="e">
        <f t="shared" si="10"/>
        <v>#VALUE!</v>
      </c>
      <c r="AG15" s="5">
        <f t="shared" si="11"/>
        <v>0</v>
      </c>
      <c r="AH15" s="5">
        <f t="shared" si="12"/>
        <v>85</v>
      </c>
      <c r="AI15" s="5">
        <f t="shared" si="13"/>
        <v>0</v>
      </c>
      <c r="AJ15" s="5">
        <f t="shared" si="14"/>
        <v>0</v>
      </c>
      <c r="AK15" s="5">
        <f t="shared" si="15"/>
        <v>42</v>
      </c>
      <c r="AL15" s="23">
        <f t="shared" si="23"/>
        <v>0.6692913385826772</v>
      </c>
      <c r="AM15" s="12" t="e">
        <f t="shared" si="22"/>
        <v>#VALUE!</v>
      </c>
      <c r="AN15" s="12" t="e">
        <f t="shared" si="22"/>
        <v>#DIV/0!</v>
      </c>
      <c r="AO15" s="12">
        <f t="shared" si="17"/>
        <v>0.33070866141732286</v>
      </c>
      <c r="AR15" s="19" t="e">
        <f t="shared" si="18"/>
        <v>#DIV/0!</v>
      </c>
    </row>
    <row r="16" spans="1:44" ht="12">
      <c r="A16" s="9" t="s">
        <v>101</v>
      </c>
      <c r="B16" t="s">
        <v>48</v>
      </c>
      <c r="C16" s="5" t="s">
        <v>3</v>
      </c>
      <c r="D16" s="6">
        <v>40179</v>
      </c>
      <c r="E16" s="17">
        <v>0.7</v>
      </c>
      <c r="G16" s="5">
        <f>H16+I16</f>
        <v>310</v>
      </c>
      <c r="H16" s="5">
        <v>269</v>
      </c>
      <c r="I16" s="5">
        <v>41</v>
      </c>
      <c r="J16" s="5">
        <f>K16+L16</f>
        <v>234</v>
      </c>
      <c r="K16" s="5">
        <v>221</v>
      </c>
      <c r="L16" s="5">
        <v>13</v>
      </c>
      <c r="M16" s="5">
        <f t="shared" si="2"/>
        <v>76</v>
      </c>
      <c r="N16" s="12">
        <f t="shared" si="3"/>
        <v>0.7548387096774194</v>
      </c>
      <c r="O16" s="12">
        <f t="shared" si="4"/>
        <v>0.8215613382899628</v>
      </c>
      <c r="P16" s="12">
        <f t="shared" si="5"/>
        <v>0.3170731707317073</v>
      </c>
      <c r="Q16" s="12">
        <f t="shared" si="6"/>
        <v>0.24516129032258063</v>
      </c>
      <c r="S16" s="5">
        <f>T16+U16</f>
        <v>587</v>
      </c>
      <c r="T16" s="5">
        <v>532</v>
      </c>
      <c r="U16" s="5">
        <v>55</v>
      </c>
      <c r="V16" s="5">
        <f>W16+X16</f>
        <v>415</v>
      </c>
      <c r="W16" s="5">
        <v>404</v>
      </c>
      <c r="X16" s="5">
        <v>11</v>
      </c>
      <c r="Y16" s="5">
        <f t="shared" si="7"/>
        <v>172</v>
      </c>
      <c r="Z16" s="12">
        <f t="shared" si="19"/>
        <v>0.706984667802385</v>
      </c>
      <c r="AA16" s="12">
        <f t="shared" si="20"/>
        <v>0.7593984962406015</v>
      </c>
      <c r="AB16" s="12">
        <f t="shared" si="21"/>
        <v>0.2</v>
      </c>
      <c r="AC16" s="12">
        <f t="shared" si="8"/>
        <v>0.293015332197615</v>
      </c>
      <c r="AE16" s="5">
        <f t="shared" si="9"/>
        <v>897</v>
      </c>
      <c r="AF16" s="5">
        <f t="shared" si="10"/>
        <v>801</v>
      </c>
      <c r="AG16" s="5">
        <f t="shared" si="11"/>
        <v>96</v>
      </c>
      <c r="AH16" s="5">
        <f t="shared" si="12"/>
        <v>649</v>
      </c>
      <c r="AI16" s="5">
        <f t="shared" si="13"/>
        <v>625</v>
      </c>
      <c r="AJ16" s="5">
        <f t="shared" si="14"/>
        <v>24</v>
      </c>
      <c r="AK16" s="5">
        <f t="shared" si="15"/>
        <v>248</v>
      </c>
      <c r="AL16" s="23">
        <f t="shared" si="23"/>
        <v>0.7235228539576366</v>
      </c>
      <c r="AM16" s="12">
        <f t="shared" si="22"/>
        <v>0.7802746566791511</v>
      </c>
      <c r="AN16" s="12">
        <f t="shared" si="22"/>
        <v>0.25</v>
      </c>
      <c r="AO16" s="12">
        <f t="shared" si="17"/>
        <v>0.27647714604236345</v>
      </c>
      <c r="AR16" s="19">
        <f t="shared" si="18"/>
        <v>0.10338345864661654</v>
      </c>
    </row>
    <row r="17" spans="1:44" ht="12">
      <c r="A17" s="5" t="s">
        <v>58</v>
      </c>
      <c r="B17" s="13" t="s">
        <v>73</v>
      </c>
      <c r="C17" s="5" t="s">
        <v>2</v>
      </c>
      <c r="D17" s="6">
        <v>40179</v>
      </c>
      <c r="E17" s="17">
        <v>0.7</v>
      </c>
      <c r="F17" s="8" t="s">
        <v>32</v>
      </c>
      <c r="G17" s="5">
        <v>147</v>
      </c>
      <c r="H17" s="5" t="s">
        <v>105</v>
      </c>
      <c r="J17" s="5">
        <v>110</v>
      </c>
      <c r="M17" s="5">
        <f t="shared" si="2"/>
        <v>37</v>
      </c>
      <c r="N17" s="12">
        <f aca="true" t="shared" si="24" ref="N17:N22">J17/G17</f>
        <v>0.7482993197278912</v>
      </c>
      <c r="O17" s="12"/>
      <c r="P17" s="12"/>
      <c r="Q17" s="12">
        <f t="shared" si="6"/>
        <v>0.25170068027210885</v>
      </c>
      <c r="S17" s="5">
        <v>483</v>
      </c>
      <c r="V17" s="5">
        <v>309</v>
      </c>
      <c r="Y17" s="5">
        <f t="shared" si="7"/>
        <v>174</v>
      </c>
      <c r="Z17" s="12">
        <f t="shared" si="19"/>
        <v>0.639751552795031</v>
      </c>
      <c r="AA17" s="12"/>
      <c r="AB17" s="12"/>
      <c r="AC17" s="12">
        <f t="shared" si="8"/>
        <v>0.36024844720496896</v>
      </c>
      <c r="AE17" s="5">
        <f aca="true" t="shared" si="25" ref="AE17:AE22">G17+S17</f>
        <v>630</v>
      </c>
      <c r="AH17" s="5">
        <f aca="true" t="shared" si="26" ref="AH17:AH22">J17+V17</f>
        <v>419</v>
      </c>
      <c r="AK17" s="5">
        <f aca="true" t="shared" si="27" ref="AK17:AK22">M17+Y17</f>
        <v>211</v>
      </c>
      <c r="AL17" s="23">
        <f t="shared" si="23"/>
        <v>0.665079365079365</v>
      </c>
      <c r="AM17" s="19"/>
      <c r="AN17" s="19"/>
      <c r="AO17" s="19">
        <f t="shared" si="17"/>
        <v>0.3349206349206349</v>
      </c>
      <c r="AR17" s="19" t="e">
        <f t="shared" si="18"/>
        <v>#DIV/0!</v>
      </c>
    </row>
    <row r="18" spans="1:44" ht="12">
      <c r="A18" s="5" t="s">
        <v>47</v>
      </c>
      <c r="B18" s="5" t="s">
        <v>86</v>
      </c>
      <c r="C18" s="5" t="s">
        <v>28</v>
      </c>
      <c r="E18" s="17">
        <v>0.65</v>
      </c>
      <c r="G18" s="5">
        <f>H18+I18</f>
        <v>148</v>
      </c>
      <c r="H18" s="5">
        <v>137</v>
      </c>
      <c r="I18" s="5">
        <v>11</v>
      </c>
      <c r="J18" s="5">
        <f>K18+L18</f>
        <v>106</v>
      </c>
      <c r="K18" s="5">
        <v>99</v>
      </c>
      <c r="L18" s="5">
        <v>7</v>
      </c>
      <c r="M18" s="5">
        <f t="shared" si="2"/>
        <v>42</v>
      </c>
      <c r="N18" s="19">
        <f t="shared" si="24"/>
        <v>0.7162162162162162</v>
      </c>
      <c r="O18" s="19">
        <f aca="true" t="shared" si="28" ref="O18:P22">K18/H18</f>
        <v>0.7226277372262774</v>
      </c>
      <c r="P18" s="19">
        <f t="shared" si="28"/>
        <v>0.6363636363636364</v>
      </c>
      <c r="Q18" s="19">
        <f t="shared" si="6"/>
        <v>0.28378378378378377</v>
      </c>
      <c r="S18" s="5">
        <f>T18+U18</f>
        <v>338</v>
      </c>
      <c r="T18" s="5">
        <v>299</v>
      </c>
      <c r="U18" s="5">
        <v>39</v>
      </c>
      <c r="V18" s="5">
        <f>W18+X18</f>
        <v>195</v>
      </c>
      <c r="W18" s="5">
        <v>175</v>
      </c>
      <c r="X18" s="5">
        <v>20</v>
      </c>
      <c r="Y18" s="5">
        <f t="shared" si="7"/>
        <v>143</v>
      </c>
      <c r="Z18" s="19">
        <f t="shared" si="19"/>
        <v>0.5769230769230769</v>
      </c>
      <c r="AA18" s="19">
        <f aca="true" t="shared" si="29" ref="AA18:AB22">W18/T18</f>
        <v>0.5852842809364549</v>
      </c>
      <c r="AB18" s="19">
        <f t="shared" si="29"/>
        <v>0.5128205128205128</v>
      </c>
      <c r="AC18" s="19">
        <f t="shared" si="8"/>
        <v>0.4230769230769231</v>
      </c>
      <c r="AE18" s="5">
        <f t="shared" si="25"/>
        <v>486</v>
      </c>
      <c r="AF18" s="5">
        <f aca="true" t="shared" si="30" ref="AF18:AG22">H18+T18</f>
        <v>436</v>
      </c>
      <c r="AG18" s="5">
        <f t="shared" si="30"/>
        <v>50</v>
      </c>
      <c r="AH18" s="5">
        <f t="shared" si="26"/>
        <v>301</v>
      </c>
      <c r="AI18" s="5">
        <f aca="true" t="shared" si="31" ref="AI18:AJ22">K18+W18</f>
        <v>274</v>
      </c>
      <c r="AJ18" s="5">
        <f t="shared" si="31"/>
        <v>27</v>
      </c>
      <c r="AK18" s="5">
        <f t="shared" si="27"/>
        <v>185</v>
      </c>
      <c r="AL18" s="23">
        <f t="shared" si="23"/>
        <v>0.6193415637860082</v>
      </c>
      <c r="AM18" s="19">
        <f aca="true" t="shared" si="32" ref="AM18:AN22">AI18/AF18</f>
        <v>0.6284403669724771</v>
      </c>
      <c r="AN18" s="19">
        <f t="shared" si="32"/>
        <v>0.54</v>
      </c>
      <c r="AO18" s="19">
        <f t="shared" si="17"/>
        <v>0.38065843621399176</v>
      </c>
      <c r="AR18" s="19">
        <f t="shared" si="18"/>
        <v>0.13043478260869565</v>
      </c>
    </row>
    <row r="19" spans="1:44" ht="12">
      <c r="A19" s="9" t="s">
        <v>96</v>
      </c>
      <c r="B19" t="s">
        <v>41</v>
      </c>
      <c r="C19" s="5" t="s">
        <v>13</v>
      </c>
      <c r="D19" s="6">
        <v>40179</v>
      </c>
      <c r="E19" s="17">
        <v>0.6</v>
      </c>
      <c r="G19" s="5">
        <f>H19+I19</f>
        <v>84</v>
      </c>
      <c r="H19" s="5">
        <v>72</v>
      </c>
      <c r="I19" s="5">
        <v>12</v>
      </c>
      <c r="J19" s="5">
        <f>K19+L19</f>
        <v>66</v>
      </c>
      <c r="K19" s="5">
        <v>57</v>
      </c>
      <c r="L19" s="5">
        <v>9</v>
      </c>
      <c r="M19" s="5">
        <f t="shared" si="2"/>
        <v>18</v>
      </c>
      <c r="N19" s="12">
        <f t="shared" si="24"/>
        <v>0.7857142857142857</v>
      </c>
      <c r="O19" s="12">
        <f t="shared" si="28"/>
        <v>0.7916666666666666</v>
      </c>
      <c r="P19" s="12">
        <f t="shared" si="28"/>
        <v>0.75</v>
      </c>
      <c r="Q19" s="12">
        <f t="shared" si="6"/>
        <v>0.21428571428571427</v>
      </c>
      <c r="S19" s="5">
        <f>T19+U19</f>
        <v>247</v>
      </c>
      <c r="T19" s="5">
        <v>183</v>
      </c>
      <c r="U19" s="5">
        <v>64</v>
      </c>
      <c r="V19" s="5">
        <f>W19+X19</f>
        <v>151</v>
      </c>
      <c r="W19" s="5">
        <v>123</v>
      </c>
      <c r="X19" s="5">
        <v>28</v>
      </c>
      <c r="Y19" s="5">
        <f t="shared" si="7"/>
        <v>96</v>
      </c>
      <c r="Z19" s="12">
        <f t="shared" si="19"/>
        <v>0.611336032388664</v>
      </c>
      <c r="AA19" s="12">
        <f t="shared" si="29"/>
        <v>0.6721311475409836</v>
      </c>
      <c r="AB19" s="12">
        <f t="shared" si="29"/>
        <v>0.4375</v>
      </c>
      <c r="AC19" s="12">
        <f t="shared" si="8"/>
        <v>0.38866396761133604</v>
      </c>
      <c r="AE19" s="5">
        <f t="shared" si="25"/>
        <v>331</v>
      </c>
      <c r="AF19" s="5">
        <f t="shared" si="30"/>
        <v>255</v>
      </c>
      <c r="AG19" s="5">
        <f t="shared" si="30"/>
        <v>76</v>
      </c>
      <c r="AH19" s="5">
        <f t="shared" si="26"/>
        <v>217</v>
      </c>
      <c r="AI19" s="5">
        <f t="shared" si="31"/>
        <v>180</v>
      </c>
      <c r="AJ19" s="5">
        <f t="shared" si="31"/>
        <v>37</v>
      </c>
      <c r="AK19" s="5">
        <f t="shared" si="27"/>
        <v>114</v>
      </c>
      <c r="AL19" s="23">
        <f t="shared" si="23"/>
        <v>0.6555891238670695</v>
      </c>
      <c r="AM19" s="12">
        <f t="shared" si="32"/>
        <v>0.7058823529411765</v>
      </c>
      <c r="AN19" s="12">
        <f t="shared" si="32"/>
        <v>0.4868421052631579</v>
      </c>
      <c r="AO19" s="12">
        <f t="shared" si="17"/>
        <v>0.34441087613293053</v>
      </c>
      <c r="AR19" s="19">
        <f t="shared" si="18"/>
        <v>0.34972677595628415</v>
      </c>
    </row>
    <row r="20" spans="1:44" ht="12">
      <c r="A20" s="9" t="s">
        <v>97</v>
      </c>
      <c r="B20" t="s">
        <v>59</v>
      </c>
      <c r="C20" s="5" t="s">
        <v>22</v>
      </c>
      <c r="D20" s="6">
        <v>40179</v>
      </c>
      <c r="E20" s="17">
        <v>0.6</v>
      </c>
      <c r="F20" s="8" t="s">
        <v>37</v>
      </c>
      <c r="G20" s="5">
        <f>H20+I20</f>
        <v>180</v>
      </c>
      <c r="H20" s="5">
        <v>141</v>
      </c>
      <c r="I20" s="5">
        <v>39</v>
      </c>
      <c r="J20" s="5">
        <f>K20+L20</f>
        <v>111</v>
      </c>
      <c r="K20" s="5">
        <v>99</v>
      </c>
      <c r="L20" s="5">
        <v>12</v>
      </c>
      <c r="M20" s="5">
        <f t="shared" si="2"/>
        <v>69</v>
      </c>
      <c r="N20" s="12">
        <f t="shared" si="24"/>
        <v>0.6166666666666667</v>
      </c>
      <c r="O20" s="12">
        <f t="shared" si="28"/>
        <v>0.7021276595744681</v>
      </c>
      <c r="P20" s="12">
        <f t="shared" si="28"/>
        <v>0.3076923076923077</v>
      </c>
      <c r="Q20" s="12">
        <f t="shared" si="6"/>
        <v>0.38333333333333336</v>
      </c>
      <c r="S20" s="5">
        <f>T20+U20</f>
        <v>477</v>
      </c>
      <c r="T20" s="5">
        <v>418</v>
      </c>
      <c r="U20" s="5">
        <v>59</v>
      </c>
      <c r="V20" s="5">
        <f>W20+X20</f>
        <v>290</v>
      </c>
      <c r="W20" s="5">
        <v>272</v>
      </c>
      <c r="X20" s="5">
        <v>18</v>
      </c>
      <c r="Y20" s="5">
        <f t="shared" si="7"/>
        <v>187</v>
      </c>
      <c r="Z20" s="12">
        <f t="shared" si="19"/>
        <v>0.6079664570230608</v>
      </c>
      <c r="AA20" s="12">
        <f t="shared" si="29"/>
        <v>0.6507177033492823</v>
      </c>
      <c r="AB20" s="12">
        <f t="shared" si="29"/>
        <v>0.3050847457627119</v>
      </c>
      <c r="AC20" s="12">
        <f t="shared" si="8"/>
        <v>0.3920335429769392</v>
      </c>
      <c r="AE20" s="5">
        <f t="shared" si="25"/>
        <v>657</v>
      </c>
      <c r="AF20" s="5">
        <f t="shared" si="30"/>
        <v>559</v>
      </c>
      <c r="AG20" s="5">
        <f t="shared" si="30"/>
        <v>98</v>
      </c>
      <c r="AH20" s="5">
        <f t="shared" si="26"/>
        <v>401</v>
      </c>
      <c r="AI20" s="5">
        <f t="shared" si="31"/>
        <v>371</v>
      </c>
      <c r="AJ20" s="5">
        <f t="shared" si="31"/>
        <v>30</v>
      </c>
      <c r="AK20" s="5">
        <f t="shared" si="27"/>
        <v>256</v>
      </c>
      <c r="AL20" s="23">
        <f t="shared" si="23"/>
        <v>0.6103500761035008</v>
      </c>
      <c r="AM20" s="12">
        <f t="shared" si="32"/>
        <v>0.6636851520572451</v>
      </c>
      <c r="AN20" s="12">
        <f t="shared" si="32"/>
        <v>0.30612244897959184</v>
      </c>
      <c r="AO20" s="12">
        <f t="shared" si="17"/>
        <v>0.3896499238964992</v>
      </c>
      <c r="AR20" s="19">
        <f t="shared" si="18"/>
        <v>0.14114832535885166</v>
      </c>
    </row>
    <row r="21" spans="1:44" ht="12">
      <c r="A21" s="9" t="s">
        <v>95</v>
      </c>
      <c r="B21" t="s">
        <v>66</v>
      </c>
      <c r="C21" s="5" t="s">
        <v>12</v>
      </c>
      <c r="E21" s="17">
        <v>0.54</v>
      </c>
      <c r="G21" s="5">
        <v>250</v>
      </c>
      <c r="H21" s="5" t="s">
        <v>105</v>
      </c>
      <c r="J21" s="5">
        <f>0.7*G21</f>
        <v>175</v>
      </c>
      <c r="M21" s="5">
        <f t="shared" si="2"/>
        <v>75</v>
      </c>
      <c r="N21" s="12">
        <f t="shared" si="24"/>
        <v>0.7</v>
      </c>
      <c r="O21" s="12" t="e">
        <f t="shared" si="28"/>
        <v>#VALUE!</v>
      </c>
      <c r="P21" s="12" t="e">
        <f t="shared" si="28"/>
        <v>#DIV/0!</v>
      </c>
      <c r="Q21" s="12">
        <f t="shared" si="6"/>
        <v>0.3</v>
      </c>
      <c r="S21" s="5">
        <f>T21+U21</f>
        <v>402</v>
      </c>
      <c r="T21" s="5">
        <v>333</v>
      </c>
      <c r="U21" s="5">
        <v>69</v>
      </c>
      <c r="V21" s="5">
        <f>W21+X21</f>
        <v>227</v>
      </c>
      <c r="W21" s="5">
        <v>175</v>
      </c>
      <c r="X21" s="5">
        <v>52</v>
      </c>
      <c r="Y21" s="5">
        <f t="shared" si="7"/>
        <v>175</v>
      </c>
      <c r="Z21" s="12">
        <f t="shared" si="19"/>
        <v>0.5646766169154229</v>
      </c>
      <c r="AA21" s="12">
        <f t="shared" si="29"/>
        <v>0.5255255255255256</v>
      </c>
      <c r="AB21" s="12">
        <f t="shared" si="29"/>
        <v>0.7536231884057971</v>
      </c>
      <c r="AC21" s="12">
        <f t="shared" si="8"/>
        <v>0.43532338308457713</v>
      </c>
      <c r="AE21" s="5">
        <f t="shared" si="25"/>
        <v>652</v>
      </c>
      <c r="AF21" s="5" t="e">
        <f t="shared" si="30"/>
        <v>#VALUE!</v>
      </c>
      <c r="AG21" s="5">
        <f t="shared" si="30"/>
        <v>69</v>
      </c>
      <c r="AH21" s="5">
        <f t="shared" si="26"/>
        <v>402</v>
      </c>
      <c r="AI21" s="5">
        <f t="shared" si="31"/>
        <v>175</v>
      </c>
      <c r="AJ21" s="5">
        <f t="shared" si="31"/>
        <v>52</v>
      </c>
      <c r="AK21" s="5">
        <f t="shared" si="27"/>
        <v>250</v>
      </c>
      <c r="AL21" s="23">
        <f t="shared" si="23"/>
        <v>0.6165644171779141</v>
      </c>
      <c r="AM21" s="19" t="e">
        <f t="shared" si="32"/>
        <v>#VALUE!</v>
      </c>
      <c r="AN21" s="12">
        <f t="shared" si="32"/>
        <v>0.7536231884057971</v>
      </c>
      <c r="AO21" s="12">
        <f t="shared" si="17"/>
        <v>0.3834355828220859</v>
      </c>
      <c r="AR21" s="19">
        <f t="shared" si="18"/>
        <v>0.2072072072072072</v>
      </c>
    </row>
    <row r="22" spans="1:44" ht="12">
      <c r="A22" s="5" t="s">
        <v>87</v>
      </c>
      <c r="B22" s="5" t="s">
        <v>88</v>
      </c>
      <c r="C22" s="5" t="s">
        <v>16</v>
      </c>
      <c r="E22" s="17">
        <v>0.5</v>
      </c>
      <c r="G22" s="5">
        <f>H22+I22</f>
        <v>263</v>
      </c>
      <c r="H22" s="5">
        <v>232</v>
      </c>
      <c r="I22" s="5">
        <v>31</v>
      </c>
      <c r="J22" s="5">
        <f>K22+L22</f>
        <v>177</v>
      </c>
      <c r="K22" s="5">
        <v>166</v>
      </c>
      <c r="L22" s="5">
        <v>11</v>
      </c>
      <c r="M22" s="5">
        <f t="shared" si="2"/>
        <v>86</v>
      </c>
      <c r="N22" s="19">
        <f t="shared" si="24"/>
        <v>0.6730038022813688</v>
      </c>
      <c r="O22" s="19">
        <f t="shared" si="28"/>
        <v>0.7155172413793104</v>
      </c>
      <c r="P22" s="19">
        <f t="shared" si="28"/>
        <v>0.3548387096774194</v>
      </c>
      <c r="Q22" s="19">
        <f t="shared" si="6"/>
        <v>0.3269961977186312</v>
      </c>
      <c r="S22" s="5">
        <f>T22+U22</f>
        <v>340</v>
      </c>
      <c r="T22" s="5">
        <v>307</v>
      </c>
      <c r="U22" s="5">
        <v>33</v>
      </c>
      <c r="V22" s="5">
        <f>W22+X22</f>
        <v>208</v>
      </c>
      <c r="W22" s="5">
        <v>198</v>
      </c>
      <c r="X22" s="5">
        <v>10</v>
      </c>
      <c r="Y22" s="5">
        <f t="shared" si="7"/>
        <v>132</v>
      </c>
      <c r="Z22" s="19">
        <f t="shared" si="19"/>
        <v>0.611764705882353</v>
      </c>
      <c r="AA22" s="19">
        <f t="shared" si="29"/>
        <v>0.6449511400651465</v>
      </c>
      <c r="AB22" s="19">
        <f t="shared" si="29"/>
        <v>0.30303030303030304</v>
      </c>
      <c r="AC22" s="19">
        <f t="shared" si="8"/>
        <v>0.38823529411764707</v>
      </c>
      <c r="AE22" s="5">
        <f t="shared" si="25"/>
        <v>603</v>
      </c>
      <c r="AF22" s="5">
        <f t="shared" si="30"/>
        <v>539</v>
      </c>
      <c r="AG22" s="5">
        <f t="shared" si="30"/>
        <v>64</v>
      </c>
      <c r="AH22" s="5">
        <f t="shared" si="26"/>
        <v>385</v>
      </c>
      <c r="AI22" s="5">
        <f t="shared" si="31"/>
        <v>364</v>
      </c>
      <c r="AJ22" s="5">
        <f t="shared" si="31"/>
        <v>21</v>
      </c>
      <c r="AK22" s="5">
        <f t="shared" si="27"/>
        <v>218</v>
      </c>
      <c r="AL22" s="23">
        <f t="shared" si="23"/>
        <v>0.6384742951907131</v>
      </c>
      <c r="AM22" s="19">
        <f t="shared" si="32"/>
        <v>0.6753246753246753</v>
      </c>
      <c r="AN22" s="19">
        <f t="shared" si="32"/>
        <v>0.328125</v>
      </c>
      <c r="AO22" s="19">
        <f t="shared" si="17"/>
        <v>0.3615257048092869</v>
      </c>
      <c r="AR22" s="19">
        <f t="shared" si="18"/>
        <v>0.10749185667752444</v>
      </c>
    </row>
    <row r="23" spans="5:44" ht="12">
      <c r="E23" s="6"/>
      <c r="N23" s="19"/>
      <c r="O23" s="19"/>
      <c r="P23" s="19"/>
      <c r="Q23" s="19"/>
      <c r="Z23" s="19"/>
      <c r="AA23" s="19"/>
      <c r="AB23" s="19"/>
      <c r="AC23" s="19"/>
      <c r="AM23" s="19"/>
      <c r="AN23" s="19"/>
      <c r="AO23" s="19"/>
      <c r="AR23" s="19"/>
    </row>
    <row r="24" ht="12">
      <c r="A24" s="25" t="s">
        <v>83</v>
      </c>
    </row>
    <row r="25" spans="1:44" ht="12">
      <c r="A25" t="s">
        <v>33</v>
      </c>
      <c r="B25" t="s">
        <v>85</v>
      </c>
      <c r="C25" s="5" t="s">
        <v>21</v>
      </c>
      <c r="E25" s="20">
        <v>0.85</v>
      </c>
      <c r="G25" s="5">
        <f>H25+I25</f>
        <v>0</v>
      </c>
      <c r="J25" s="5">
        <f>K25+L25</f>
        <v>0</v>
      </c>
      <c r="M25" s="5">
        <f>G25-J25</f>
        <v>0</v>
      </c>
      <c r="N25" s="12" t="e">
        <f aca="true" t="shared" si="33" ref="N25:P26">J25/G25</f>
        <v>#DIV/0!</v>
      </c>
      <c r="O25" s="12" t="e">
        <f t="shared" si="33"/>
        <v>#DIV/0!</v>
      </c>
      <c r="P25" s="12" t="e">
        <f t="shared" si="33"/>
        <v>#DIV/0!</v>
      </c>
      <c r="Q25" s="12" t="e">
        <f>M25/G25</f>
        <v>#DIV/0!</v>
      </c>
      <c r="S25" s="5">
        <f>T25+U25</f>
        <v>0</v>
      </c>
      <c r="V25" s="5">
        <f>W25+X25</f>
        <v>0</v>
      </c>
      <c r="Y25" s="5">
        <f>S25-V25</f>
        <v>0</v>
      </c>
      <c r="Z25" s="12" t="e">
        <f aca="true" t="shared" si="34" ref="Z25:AB26">V25/S25</f>
        <v>#DIV/0!</v>
      </c>
      <c r="AA25" s="12" t="e">
        <f t="shared" si="34"/>
        <v>#DIV/0!</v>
      </c>
      <c r="AB25" s="12" t="e">
        <f t="shared" si="34"/>
        <v>#DIV/0!</v>
      </c>
      <c r="AC25" s="12" t="e">
        <f>Y25/S25</f>
        <v>#DIV/0!</v>
      </c>
      <c r="AE25" s="5">
        <f aca="true" t="shared" si="35" ref="AE25:AK25">G25+S25</f>
        <v>0</v>
      </c>
      <c r="AF25" s="5">
        <f t="shared" si="35"/>
        <v>0</v>
      </c>
      <c r="AG25" s="5">
        <f t="shared" si="35"/>
        <v>0</v>
      </c>
      <c r="AH25" s="5">
        <f t="shared" si="35"/>
        <v>0</v>
      </c>
      <c r="AI25" s="5">
        <f t="shared" si="35"/>
        <v>0</v>
      </c>
      <c r="AJ25" s="5">
        <f t="shared" si="35"/>
        <v>0</v>
      </c>
      <c r="AK25" s="5">
        <f t="shared" si="35"/>
        <v>0</v>
      </c>
      <c r="AL25" s="23" t="e">
        <f aca="true" t="shared" si="36" ref="AL25:AN26">AH25/AE25</f>
        <v>#DIV/0!</v>
      </c>
      <c r="AM25" s="12" t="e">
        <f t="shared" si="36"/>
        <v>#DIV/0!</v>
      </c>
      <c r="AN25" s="12" t="e">
        <f t="shared" si="36"/>
        <v>#DIV/0!</v>
      </c>
      <c r="AO25" s="12" t="e">
        <f>AK25/AE25</f>
        <v>#DIV/0!</v>
      </c>
      <c r="AR25" s="19" t="e">
        <f>U25/T25</f>
        <v>#DIV/0!</v>
      </c>
    </row>
    <row r="26" spans="1:44" ht="12">
      <c r="A26" s="9" t="s">
        <v>98</v>
      </c>
      <c r="B26" t="s">
        <v>67</v>
      </c>
      <c r="C26" s="5" t="s">
        <v>10</v>
      </c>
      <c r="D26" s="6">
        <v>40148</v>
      </c>
      <c r="E26" s="20">
        <v>0.69</v>
      </c>
      <c r="G26" s="5">
        <f>H26+I26</f>
        <v>0</v>
      </c>
      <c r="J26" s="5">
        <f>106+146+20+17</f>
        <v>289</v>
      </c>
      <c r="N26" s="12" t="e">
        <f t="shared" si="33"/>
        <v>#DIV/0!</v>
      </c>
      <c r="O26" s="12" t="e">
        <f t="shared" si="33"/>
        <v>#DIV/0!</v>
      </c>
      <c r="P26" s="12" t="e">
        <f t="shared" si="33"/>
        <v>#DIV/0!</v>
      </c>
      <c r="Q26" s="12" t="e">
        <f>M26/G26</f>
        <v>#DIV/0!</v>
      </c>
      <c r="S26" s="5">
        <f>T26+U26</f>
        <v>0</v>
      </c>
      <c r="V26" s="5">
        <f>270+250</f>
        <v>520</v>
      </c>
      <c r="Z26" s="12" t="e">
        <f t="shared" si="34"/>
        <v>#DIV/0!</v>
      </c>
      <c r="AA26" s="12" t="e">
        <f t="shared" si="34"/>
        <v>#DIV/0!</v>
      </c>
      <c r="AB26" s="12" t="e">
        <f t="shared" si="34"/>
        <v>#DIV/0!</v>
      </c>
      <c r="AC26" s="12" t="e">
        <f>Y26/S26</f>
        <v>#DIV/0!</v>
      </c>
      <c r="AE26" s="5">
        <f aca="true" t="shared" si="37" ref="AE26:AK26">G26+S26</f>
        <v>0</v>
      </c>
      <c r="AF26" s="5">
        <f t="shared" si="37"/>
        <v>0</v>
      </c>
      <c r="AG26" s="5">
        <f t="shared" si="37"/>
        <v>0</v>
      </c>
      <c r="AH26" s="5">
        <f t="shared" si="37"/>
        <v>809</v>
      </c>
      <c r="AI26" s="5">
        <f t="shared" si="37"/>
        <v>0</v>
      </c>
      <c r="AJ26" s="5">
        <f t="shared" si="37"/>
        <v>0</v>
      </c>
      <c r="AK26" s="5">
        <f t="shared" si="37"/>
        <v>0</v>
      </c>
      <c r="AL26" s="23" t="e">
        <f t="shared" si="36"/>
        <v>#DIV/0!</v>
      </c>
      <c r="AM26" s="12" t="e">
        <f t="shared" si="36"/>
        <v>#DIV/0!</v>
      </c>
      <c r="AN26" s="12" t="e">
        <f t="shared" si="36"/>
        <v>#DIV/0!</v>
      </c>
      <c r="AO26" s="12" t="e">
        <f>AK26/AE26</f>
        <v>#DIV/0!</v>
      </c>
      <c r="AR26" s="19" t="e">
        <f>U26/T26</f>
        <v>#DIV/0!</v>
      </c>
    </row>
    <row r="27" spans="1:44" ht="12">
      <c r="A27" s="9" t="s">
        <v>38</v>
      </c>
      <c r="B27" t="s">
        <v>26</v>
      </c>
      <c r="C27" s="5" t="s">
        <v>4</v>
      </c>
      <c r="E27" s="20">
        <v>0.9</v>
      </c>
      <c r="G27" s="5">
        <f>H27+I27</f>
        <v>0</v>
      </c>
      <c r="J27" s="5">
        <f>K27+L27</f>
        <v>0</v>
      </c>
      <c r="M27" s="5">
        <f>G27-J27</f>
        <v>0</v>
      </c>
      <c r="N27" s="12" t="e">
        <f aca="true" t="shared" si="38" ref="N27:P28">J27/G27</f>
        <v>#DIV/0!</v>
      </c>
      <c r="O27" s="12" t="e">
        <f t="shared" si="38"/>
        <v>#DIV/0!</v>
      </c>
      <c r="P27" s="12" t="e">
        <f t="shared" si="38"/>
        <v>#DIV/0!</v>
      </c>
      <c r="Q27" s="12" t="e">
        <f>M27/G27</f>
        <v>#DIV/0!</v>
      </c>
      <c r="S27" s="5">
        <f>T27+U27</f>
        <v>0</v>
      </c>
      <c r="V27" s="5">
        <f>W27+X27</f>
        <v>0</v>
      </c>
      <c r="Y27" s="5">
        <f>S27-V27</f>
        <v>0</v>
      </c>
      <c r="Z27" s="12" t="e">
        <f aca="true" t="shared" si="39" ref="Z27:AB28">V27/S27</f>
        <v>#DIV/0!</v>
      </c>
      <c r="AA27" s="12" t="e">
        <f t="shared" si="39"/>
        <v>#DIV/0!</v>
      </c>
      <c r="AB27" s="12" t="e">
        <f t="shared" si="39"/>
        <v>#DIV/0!</v>
      </c>
      <c r="AC27" s="12" t="e">
        <f>Y27/S27</f>
        <v>#DIV/0!</v>
      </c>
      <c r="AE27" s="5">
        <f aca="true" t="shared" si="40" ref="AE27:AK28">G27+S27</f>
        <v>0</v>
      </c>
      <c r="AF27" s="5">
        <f t="shared" si="40"/>
        <v>0</v>
      </c>
      <c r="AG27" s="5">
        <f t="shared" si="40"/>
        <v>0</v>
      </c>
      <c r="AH27" s="5">
        <f t="shared" si="40"/>
        <v>0</v>
      </c>
      <c r="AI27" s="5">
        <f t="shared" si="40"/>
        <v>0</v>
      </c>
      <c r="AJ27" s="5">
        <f t="shared" si="40"/>
        <v>0</v>
      </c>
      <c r="AK27" s="5">
        <f t="shared" si="40"/>
        <v>0</v>
      </c>
      <c r="AL27" s="23" t="e">
        <f aca="true" t="shared" si="41" ref="AL27:AN28">AH27/AE27</f>
        <v>#DIV/0!</v>
      </c>
      <c r="AM27" s="12" t="e">
        <f t="shared" si="41"/>
        <v>#DIV/0!</v>
      </c>
      <c r="AN27" s="12" t="e">
        <f t="shared" si="41"/>
        <v>#DIV/0!</v>
      </c>
      <c r="AO27" s="12" t="e">
        <f>AK27/AE27</f>
        <v>#DIV/0!</v>
      </c>
      <c r="AR27" s="19" t="e">
        <f>U27/T27</f>
        <v>#DIV/0!</v>
      </c>
    </row>
    <row r="28" spans="1:44" ht="12">
      <c r="A28" t="s">
        <v>92</v>
      </c>
      <c r="B28" t="s">
        <v>70</v>
      </c>
      <c r="C28" s="5" t="s">
        <v>0</v>
      </c>
      <c r="E28" s="20">
        <v>0.8</v>
      </c>
      <c r="G28" s="5">
        <f>H28+I28</f>
        <v>0</v>
      </c>
      <c r="J28" s="5">
        <f>K28+L28</f>
        <v>0</v>
      </c>
      <c r="M28" s="5">
        <f>G28-J28</f>
        <v>0</v>
      </c>
      <c r="N28" s="12" t="e">
        <f t="shared" si="38"/>
        <v>#DIV/0!</v>
      </c>
      <c r="O28" s="12" t="e">
        <f t="shared" si="38"/>
        <v>#DIV/0!</v>
      </c>
      <c r="P28" s="12" t="e">
        <f t="shared" si="38"/>
        <v>#DIV/0!</v>
      </c>
      <c r="Q28" s="12" t="e">
        <f>M28/G28</f>
        <v>#DIV/0!</v>
      </c>
      <c r="S28" s="5">
        <f>T28+U28</f>
        <v>0</v>
      </c>
      <c r="V28" s="5">
        <f>W28+X28</f>
        <v>0</v>
      </c>
      <c r="Y28" s="5">
        <f>S28-V28</f>
        <v>0</v>
      </c>
      <c r="Z28" s="12" t="e">
        <f t="shared" si="39"/>
        <v>#DIV/0!</v>
      </c>
      <c r="AA28" s="12" t="e">
        <f t="shared" si="39"/>
        <v>#DIV/0!</v>
      </c>
      <c r="AB28" s="12" t="e">
        <f t="shared" si="39"/>
        <v>#DIV/0!</v>
      </c>
      <c r="AC28" s="12" t="e">
        <f>Y28/S28</f>
        <v>#DIV/0!</v>
      </c>
      <c r="AE28" s="5">
        <f t="shared" si="40"/>
        <v>0</v>
      </c>
      <c r="AF28" s="5">
        <f t="shared" si="40"/>
        <v>0</v>
      </c>
      <c r="AG28" s="5">
        <f t="shared" si="40"/>
        <v>0</v>
      </c>
      <c r="AH28" s="5">
        <f t="shared" si="40"/>
        <v>0</v>
      </c>
      <c r="AI28" s="5">
        <f t="shared" si="40"/>
        <v>0</v>
      </c>
      <c r="AJ28" s="5">
        <f t="shared" si="40"/>
        <v>0</v>
      </c>
      <c r="AK28" s="5">
        <f t="shared" si="40"/>
        <v>0</v>
      </c>
      <c r="AL28" s="23" t="e">
        <f t="shared" si="41"/>
        <v>#DIV/0!</v>
      </c>
      <c r="AM28" s="12" t="e">
        <f t="shared" si="41"/>
        <v>#DIV/0!</v>
      </c>
      <c r="AN28" s="12" t="e">
        <f t="shared" si="41"/>
        <v>#DIV/0!</v>
      </c>
      <c r="AO28" s="12" t="e">
        <f>AK28/AE28</f>
        <v>#DIV/0!</v>
      </c>
      <c r="AR28" s="19" t="e">
        <f>U28/T28</f>
        <v>#DIV/0!</v>
      </c>
    </row>
    <row r="29" spans="1:48" ht="12">
      <c r="A29" s="9" t="s">
        <v>99</v>
      </c>
      <c r="B29" t="s">
        <v>80</v>
      </c>
      <c r="C29" s="5" t="s">
        <v>11</v>
      </c>
      <c r="D29" s="6">
        <v>40179</v>
      </c>
      <c r="E29" s="20">
        <v>0.7</v>
      </c>
      <c r="F29" s="8" t="s">
        <v>81</v>
      </c>
      <c r="G29" s="5">
        <v>272</v>
      </c>
      <c r="H29" s="5" t="s">
        <v>82</v>
      </c>
      <c r="J29" s="5">
        <v>127</v>
      </c>
      <c r="N29" s="12"/>
      <c r="O29" s="12"/>
      <c r="P29" s="12"/>
      <c r="Q29" s="12"/>
      <c r="S29" s="5">
        <v>468</v>
      </c>
      <c r="T29" s="5" t="s">
        <v>82</v>
      </c>
      <c r="V29" s="5">
        <v>256</v>
      </c>
      <c r="Z29" s="12"/>
      <c r="AA29" s="12"/>
      <c r="AB29" s="12"/>
      <c r="AC29" s="12"/>
      <c r="AE29" s="5">
        <f aca="true" t="shared" si="42" ref="AE29:AK29">G29+S29</f>
        <v>740</v>
      </c>
      <c r="AF29" s="5" t="e">
        <f t="shared" si="42"/>
        <v>#VALUE!</v>
      </c>
      <c r="AG29" s="5">
        <f t="shared" si="42"/>
        <v>0</v>
      </c>
      <c r="AH29" s="5">
        <f t="shared" si="42"/>
        <v>383</v>
      </c>
      <c r="AI29" s="5">
        <f t="shared" si="42"/>
        <v>0</v>
      </c>
      <c r="AJ29" s="5">
        <f t="shared" si="42"/>
        <v>0</v>
      </c>
      <c r="AK29" s="5">
        <f t="shared" si="42"/>
        <v>0</v>
      </c>
      <c r="AL29" s="23">
        <f>AH29/AE29</f>
        <v>0.5175675675675676</v>
      </c>
      <c r="AM29" s="16" t="s">
        <v>64</v>
      </c>
      <c r="AN29" s="16"/>
      <c r="AO29" s="16"/>
      <c r="AP29" s="16"/>
      <c r="AQ29" s="16"/>
      <c r="AR29" s="16"/>
      <c r="AS29" s="16"/>
      <c r="AT29" s="16"/>
      <c r="AU29" s="16"/>
      <c r="AV29" s="16"/>
    </row>
    <row r="30" spans="1:44" ht="12">
      <c r="A30" s="5" t="s">
        <v>71</v>
      </c>
      <c r="B30" t="s">
        <v>35</v>
      </c>
      <c r="C30" s="5" t="s">
        <v>1</v>
      </c>
      <c r="D30" s="6" t="s">
        <v>94</v>
      </c>
      <c r="E30" s="20">
        <v>0.9</v>
      </c>
      <c r="G30" s="5">
        <f>H30+I30</f>
        <v>0</v>
      </c>
      <c r="J30" s="5">
        <f>K30+L30</f>
        <v>0</v>
      </c>
      <c r="M30" s="5">
        <f>G30-J30</f>
        <v>0</v>
      </c>
      <c r="N30" s="12" t="e">
        <f>J30/G30</f>
        <v>#DIV/0!</v>
      </c>
      <c r="O30" s="12" t="e">
        <f>K30/H30</f>
        <v>#DIV/0!</v>
      </c>
      <c r="P30" s="12" t="e">
        <f>L30/I30</f>
        <v>#DIV/0!</v>
      </c>
      <c r="Q30" s="12" t="e">
        <f>M30/G30</f>
        <v>#DIV/0!</v>
      </c>
      <c r="S30" s="5">
        <f>T30+U30</f>
        <v>0</v>
      </c>
      <c r="V30" s="5">
        <f>W30+X30</f>
        <v>0</v>
      </c>
      <c r="Y30" s="5">
        <f>S30-V30</f>
        <v>0</v>
      </c>
      <c r="Z30" s="12" t="e">
        <f>V30/S30</f>
        <v>#DIV/0!</v>
      </c>
      <c r="AA30" s="12" t="e">
        <f>W30/T30</f>
        <v>#DIV/0!</v>
      </c>
      <c r="AB30" s="12" t="e">
        <f>X30/U30</f>
        <v>#DIV/0!</v>
      </c>
      <c r="AC30" s="12" t="e">
        <f>Y30/S30</f>
        <v>#DIV/0!</v>
      </c>
      <c r="AE30" s="5">
        <f aca="true" t="shared" si="43" ref="AE30:AK30">G30+S30</f>
        <v>0</v>
      </c>
      <c r="AF30" s="5">
        <f t="shared" si="43"/>
        <v>0</v>
      </c>
      <c r="AG30" s="5">
        <f t="shared" si="43"/>
        <v>0</v>
      </c>
      <c r="AH30" s="5">
        <f t="shared" si="43"/>
        <v>0</v>
      </c>
      <c r="AI30" s="5">
        <f t="shared" si="43"/>
        <v>0</v>
      </c>
      <c r="AJ30" s="5">
        <f t="shared" si="43"/>
        <v>0</v>
      </c>
      <c r="AK30" s="5">
        <f t="shared" si="43"/>
        <v>0</v>
      </c>
      <c r="AL30" s="23" t="e">
        <f>AH30/AE30</f>
        <v>#DIV/0!</v>
      </c>
      <c r="AM30" s="12" t="e">
        <f>AI30/AF30</f>
        <v>#DIV/0!</v>
      </c>
      <c r="AN30" s="12" t="e">
        <f>AJ30/AG30</f>
        <v>#DIV/0!</v>
      </c>
      <c r="AO30" s="12" t="e">
        <f>AK30/AE30</f>
        <v>#DIV/0!</v>
      </c>
      <c r="AR30" s="19" t="e">
        <f>U30/T30</f>
        <v>#DIV/0!</v>
      </c>
    </row>
  </sheetData>
  <printOptions/>
  <pageMargins left="0.17" right="0.17" top="1.59" bottom="1" header="0.5" footer="0.5"/>
  <pageSetup horizontalDpi="600" verticalDpi="600" orientation="landscape"/>
  <headerFooter alignWithMargins="0">
    <oddHeader>&amp;C&amp;"Arial,Bold"&amp;12Town of Lexington
Eligible and Enrolled
Active Employees and
Retirees
March 2009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dcasey</dc:creator>
  <cp:keywords/>
  <dc:description/>
  <cp:lastModifiedBy>Patrick Mehr</cp:lastModifiedBy>
  <cp:lastPrinted>2009-03-18T12:38:03Z</cp:lastPrinted>
  <dcterms:created xsi:type="dcterms:W3CDTF">2009-03-11T13:08:59Z</dcterms:created>
  <dcterms:modified xsi:type="dcterms:W3CDTF">2010-03-11T20:37:35Z</dcterms:modified>
  <cp:category/>
  <cp:version/>
  <cp:contentType/>
  <cp:contentStatus/>
</cp:coreProperties>
</file>